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always" codeName="ThisWorkbook" defaultThemeVersion="166925"/>
  <mc:AlternateContent xmlns:mc="http://schemas.openxmlformats.org/markup-compatibility/2006">
    <mc:Choice Requires="x15">
      <x15ac:absPath xmlns:x15ac="http://schemas.microsoft.com/office/spreadsheetml/2010/11/ac" url="\\Server2019\Employee Data\OneDrive\2025 Tax Season NEW\"/>
    </mc:Choice>
  </mc:AlternateContent>
  <xr:revisionPtr revIDLastSave="0" documentId="13_ncr:1_{E7793250-CD95-42EC-953A-DCFDA8B86A99}" xr6:coauthVersionLast="47" xr6:coauthVersionMax="47" xr10:uidLastSave="{00000000-0000-0000-0000-000000000000}"/>
  <bookViews>
    <workbookView xWindow="-120" yWindow="-120" windowWidth="29040" windowHeight="15720" xr2:uid="{54B8A11E-FCFA-41DE-B1A0-00B456BBC760}"/>
  </bookViews>
  <sheets>
    <sheet name="Tax Questionnaire" sheetId="3" r:id="rId1"/>
    <sheet name="2024 Tax Estimator" sheetId="5" r:id="rId2"/>
    <sheet name="2023 Tax Estimator" sheetId="2" state="hidden" r:id="rId3"/>
    <sheet name="2024 Tax Year Calculator" sheetId="1" state="hidden" r:id="rId4"/>
  </sheets>
  <externalReferences>
    <externalReference r:id="rId5"/>
    <externalReference r:id="rId6"/>
  </externalReferences>
  <definedNames>
    <definedName name="__IntlFixup" hidden="1">TRUE</definedName>
    <definedName name="_Order1" hidden="1">0</definedName>
    <definedName name="categories">OFFSET([1]Categories!$A$1,0,0,MATCH(REPT("z",255),[1]Categories!$A$1:$A$65536),1)</definedName>
    <definedName name="Data.Dump" localSheetId="1" hidden="1">OFFSET([0]!Data.Top.Left,1,0)</definedName>
    <definedName name="Data.Dump" hidden="1">OFFSET([0]!Data.Top.Left,1,0)</definedName>
    <definedName name="HTML_CodePage" hidden="1">1252</definedName>
    <definedName name="HTML_Control" localSheetId="1"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 localSheetId="1">'2024 Tax Estimator'!Macro1</definedName>
    <definedName name="Macro1">[0]!Macro1</definedName>
    <definedName name="Macro2" localSheetId="1">'2024 Tax Estimator'!Macro2</definedName>
    <definedName name="Macro2">[0]!Macro2</definedName>
    <definedName name="Ownership" localSheetId="1" hidden="1">OFFSET([0]!Data.Top.Left,1,0)</definedName>
    <definedName name="Ownership" hidden="1">OFFSET([0]!Data.Top.Left,1,0)</definedName>
    <definedName name="_xlnm.Print_Area" localSheetId="2">'2023 Tax Estimator'!$O$1:$W$42</definedName>
    <definedName name="_xlnm.Print_Area" localSheetId="1">'2024 Tax Estimator'!$O$1:$Z$32</definedName>
    <definedName name="_xlnm.Print_Area" localSheetId="0">'Tax Questionnaire'!$C$2:$O$87</definedName>
    <definedName name="Test">'Tax Questionnaire'!$C$35:$N$81</definedName>
    <definedName name="valuevx">42.314159</definedName>
    <definedName name="vertex42_copyright" hidden="1">"© 2010-2019 by Vertex42.com"</definedName>
    <definedName name="vertex42_id" hidden="1">"expense-reimbursement-form.xlsx"</definedName>
    <definedName name="vertex42_title" hidden="1">"Expense Reimbursement Form"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7" i="3" l="1"/>
  <c r="K87" i="3"/>
  <c r="E87" i="3"/>
  <c r="M49" i="3"/>
  <c r="O38" i="3"/>
  <c r="N38" i="3" s="1"/>
  <c r="M38" i="3" s="1"/>
  <c r="T68" i="3"/>
  <c r="O39" i="3"/>
  <c r="N39" i="3" s="1"/>
  <c r="M39" i="3" s="1"/>
  <c r="O40" i="3"/>
  <c r="N40" i="3" s="1"/>
  <c r="M40" i="3" s="1"/>
  <c r="O41" i="3"/>
  <c r="N41" i="3" s="1"/>
  <c r="M41" i="3" s="1"/>
  <c r="O42" i="3"/>
  <c r="N42" i="3" s="1"/>
  <c r="M42" i="3" s="1"/>
  <c r="O43" i="3"/>
  <c r="N43" i="3" s="1"/>
  <c r="M43" i="3" s="1"/>
  <c r="L48" i="5"/>
  <c r="L49" i="5" s="1"/>
  <c r="L50" i="5" s="1"/>
  <c r="L51" i="5" s="1"/>
  <c r="L52" i="5" s="1"/>
  <c r="L53" i="5" s="1"/>
  <c r="L54" i="5" s="1"/>
  <c r="L37" i="5"/>
  <c r="L38" i="5" s="1"/>
  <c r="L39" i="5" s="1"/>
  <c r="L40" i="5" s="1"/>
  <c r="L41" i="5" s="1"/>
  <c r="L42" i="5" s="1"/>
  <c r="L43" i="5" s="1"/>
  <c r="D3" i="5"/>
  <c r="E3" i="5" s="1"/>
  <c r="E4" i="5"/>
  <c r="E5" i="5"/>
  <c r="E6" i="5"/>
  <c r="E7" i="5"/>
  <c r="E8" i="5"/>
  <c r="B9" i="5"/>
  <c r="B20" i="5"/>
  <c r="D21" i="5" s="1"/>
  <c r="D20" i="5"/>
  <c r="E13" i="5"/>
  <c r="C11" i="5"/>
  <c r="E27" i="5" s="1"/>
  <c r="L26" i="5"/>
  <c r="L27" i="5" s="1"/>
  <c r="L28" i="5" s="1"/>
  <c r="L29" i="5" s="1"/>
  <c r="L30" i="5" s="1"/>
  <c r="L31" i="5" s="1"/>
  <c r="L32" i="5" s="1"/>
  <c r="L14" i="5"/>
  <c r="L15" i="5" s="1"/>
  <c r="L16" i="5" s="1"/>
  <c r="L17" i="5" s="1"/>
  <c r="L18" i="5" s="1"/>
  <c r="L19" i="5" s="1"/>
  <c r="L20" i="5" s="1"/>
  <c r="C19" i="5"/>
  <c r="D21" i="2"/>
  <c r="D20" i="2"/>
  <c r="C20" i="2"/>
  <c r="C21" i="2" s="1"/>
  <c r="E21" i="2" s="1"/>
  <c r="D10" i="2" s="1"/>
  <c r="E9" i="2"/>
  <c r="C19" i="1"/>
  <c r="C19" i="2"/>
  <c r="T81" i="3"/>
  <c r="S81" i="3"/>
  <c r="T77" i="3"/>
  <c r="S77" i="3"/>
  <c r="U72" i="3"/>
  <c r="T72" i="3"/>
  <c r="S72" i="3"/>
  <c r="U70" i="3"/>
  <c r="T70" i="3"/>
  <c r="S70" i="3"/>
  <c r="U68" i="3"/>
  <c r="S68" i="3"/>
  <c r="U47" i="3"/>
  <c r="T47" i="3"/>
  <c r="S47" i="3"/>
  <c r="T45" i="3"/>
  <c r="S45" i="3"/>
  <c r="T36" i="3"/>
  <c r="S36" i="3"/>
  <c r="E13" i="1"/>
  <c r="E10" i="1"/>
  <c r="L48" i="2"/>
  <c r="L49" i="2" s="1"/>
  <c r="L50" i="2" s="1"/>
  <c r="L51" i="2" s="1"/>
  <c r="L52" i="2" s="1"/>
  <c r="L53" i="2" s="1"/>
  <c r="L54" i="2" s="1"/>
  <c r="L37" i="2"/>
  <c r="L38" i="2" s="1"/>
  <c r="L39" i="2" s="1"/>
  <c r="L40" i="2" s="1"/>
  <c r="L41" i="2" s="1"/>
  <c r="L42" i="2" s="1"/>
  <c r="L43" i="2" s="1"/>
  <c r="L26" i="2"/>
  <c r="L27" i="2" s="1"/>
  <c r="L28" i="2" s="1"/>
  <c r="L29" i="2" s="1"/>
  <c r="L30" i="2" s="1"/>
  <c r="L31" i="2" s="1"/>
  <c r="L32" i="2" s="1"/>
  <c r="L14" i="2"/>
  <c r="L15" i="2" s="1"/>
  <c r="L16" i="2" s="1"/>
  <c r="L17" i="2" s="1"/>
  <c r="L18" i="2" s="1"/>
  <c r="L19" i="2" s="1"/>
  <c r="L20" i="2" s="1"/>
  <c r="E13" i="2"/>
  <c r="C11" i="2"/>
  <c r="E27" i="2" s="1"/>
  <c r="B11" i="2"/>
  <c r="E8" i="2"/>
  <c r="E7" i="2"/>
  <c r="E6" i="2"/>
  <c r="E5" i="2"/>
  <c r="E4" i="2"/>
  <c r="E3" i="2"/>
  <c r="E9" i="1"/>
  <c r="L48" i="1"/>
  <c r="L49" i="1" s="1"/>
  <c r="L50" i="1" s="1"/>
  <c r="L51" i="1" s="1"/>
  <c r="L52" i="1" s="1"/>
  <c r="L53" i="1" s="1"/>
  <c r="L54" i="1" s="1"/>
  <c r="L37" i="1"/>
  <c r="L38" i="1" s="1"/>
  <c r="L39" i="1" s="1"/>
  <c r="L40" i="1" s="1"/>
  <c r="L41" i="1" s="1"/>
  <c r="L42" i="1" s="1"/>
  <c r="L43" i="1" s="1"/>
  <c r="L26" i="1"/>
  <c r="L27" i="1" s="1"/>
  <c r="L28" i="1" s="1"/>
  <c r="L29" i="1" s="1"/>
  <c r="L30" i="1" s="1"/>
  <c r="L31" i="1" s="1"/>
  <c r="L32" i="1" s="1"/>
  <c r="L14" i="1"/>
  <c r="L15" i="1" s="1"/>
  <c r="L16" i="1" s="1"/>
  <c r="L17" i="1" s="1"/>
  <c r="L18" i="1" s="1"/>
  <c r="L19" i="1" s="1"/>
  <c r="L20" i="1" s="1"/>
  <c r="D15" i="1"/>
  <c r="D21" i="1"/>
  <c r="B11" i="1"/>
  <c r="C11" i="1"/>
  <c r="E27" i="1" s="1"/>
  <c r="E8" i="1"/>
  <c r="E7" i="1"/>
  <c r="E6" i="1"/>
  <c r="E5" i="1"/>
  <c r="E4" i="1"/>
  <c r="E3" i="1"/>
  <c r="D11" i="1"/>
  <c r="P43" i="3" l="1"/>
  <c r="E29" i="5" s="1"/>
  <c r="D23" i="5"/>
  <c r="C20" i="5"/>
  <c r="C21" i="5" s="1"/>
  <c r="E21" i="5" s="1"/>
  <c r="D10" i="5" s="1"/>
  <c r="E11" i="1"/>
  <c r="E15" i="1" s="1"/>
  <c r="E17" i="1" s="1"/>
  <c r="D25" i="1"/>
  <c r="D23" i="2"/>
  <c r="D11" i="2"/>
  <c r="E10" i="2"/>
  <c r="E11" i="2" s="1"/>
  <c r="D15" i="2"/>
  <c r="E9" i="5"/>
  <c r="B11" i="5"/>
  <c r="E21" i="1" l="1"/>
  <c r="E10" i="5"/>
  <c r="E11" i="5" s="1"/>
  <c r="D11" i="5"/>
  <c r="D15" i="5"/>
  <c r="K5" i="1"/>
  <c r="E25" i="1"/>
  <c r="E15" i="2"/>
  <c r="E17" i="2" s="1"/>
  <c r="E15" i="5" l="1"/>
  <c r="E17" i="5" s="1"/>
  <c r="E23" i="2"/>
  <c r="E35" i="2" s="1"/>
  <c r="K5" i="2"/>
  <c r="K8" i="1"/>
  <c r="K7" i="1"/>
  <c r="K5" i="5" l="1"/>
  <c r="E23" i="5"/>
  <c r="B35" i="1"/>
  <c r="D19" i="1" s="1"/>
  <c r="E19" i="1" s="1"/>
  <c r="E23" i="1" s="1"/>
  <c r="K9" i="1"/>
  <c r="K7" i="2"/>
  <c r="K8" i="2"/>
  <c r="K8" i="5"/>
  <c r="K9" i="2" l="1"/>
  <c r="B35" i="5"/>
  <c r="B35" i="2"/>
  <c r="D19" i="2" s="1"/>
  <c r="E19" i="2" s="1"/>
  <c r="E25" i="2" s="1"/>
  <c r="D31" i="2" s="1"/>
  <c r="E31" i="2" s="1"/>
  <c r="E33" i="2" s="1"/>
  <c r="S19" i="2" s="1"/>
  <c r="D31" i="1"/>
  <c r="E31" i="1" s="1"/>
  <c r="E33" i="1" s="1"/>
  <c r="S19" i="1" s="1"/>
  <c r="E35" i="1"/>
  <c r="K7" i="5"/>
  <c r="K9" i="5" l="1"/>
  <c r="F35" i="5"/>
  <c r="D19" i="5"/>
  <c r="E19" i="5" s="1"/>
  <c r="E25" i="5" s="1"/>
  <c r="E35" i="5" l="1"/>
  <c r="D31" i="5"/>
  <c r="E31" i="5" s="1"/>
  <c r="E33" i="5" s="1"/>
  <c r="S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Pramod Zacharias</author>
    <author>Pramod</author>
  </authors>
  <commentList>
    <comment ref="E4" authorId="0" shapeId="0" xr:uid="{277209AD-4A9C-47FC-9556-74AAB3407E00}">
      <text>
        <r>
          <rPr>
            <b/>
            <sz val="9"/>
            <color indexed="81"/>
            <rFont val="Tahoma"/>
            <family val="2"/>
          </rPr>
          <t xml:space="preserve">Existing Clients: Please complete all the changes form last year, then save this to your desktop and upload this file with your W2, 1099 and all other documents to your portal
Enter your email as your login ID and enter your password to login
  If you don't have a password yet, please select forgot password and we will email you a temp password </t>
        </r>
      </text>
    </comment>
    <comment ref="C20" authorId="1" shapeId="0" xr:uid="{92861DBD-5D4F-4474-A8C7-6E4A8275795F}">
      <text>
        <r>
          <rPr>
            <b/>
            <sz val="9"/>
            <color indexed="81"/>
            <rFont val="Tahoma"/>
            <family val="2"/>
          </rPr>
          <t xml:space="preserve">If you lived in more than one state, please provide the date &amp; State name here </t>
        </r>
      </text>
    </comment>
    <comment ref="I34" authorId="0" shapeId="0" xr:uid="{553C0E49-ABF4-46E5-93D2-BB89ECFFD4AC}">
      <text>
        <r>
          <rPr>
            <b/>
            <sz val="9"/>
            <color indexed="81"/>
            <rFont val="Tahoma"/>
            <family val="2"/>
          </rPr>
          <t>Please use the drop down menu to select your answer ( Yes or No)</t>
        </r>
      </text>
    </comment>
    <comment ref="J34" authorId="0" shapeId="0" xr:uid="{6908444C-17C8-4015-91D1-3B31E4C372F2}">
      <text>
        <r>
          <rPr>
            <b/>
            <sz val="9"/>
            <color indexed="81"/>
            <rFont val="Tahoma"/>
            <family val="2"/>
          </rPr>
          <t>If IRS assigned you an Identity Protection PIN (IP PIN), Please share before we e file the tax return</t>
        </r>
        <r>
          <rPr>
            <sz val="9"/>
            <color indexed="81"/>
            <rFont val="Tahoma"/>
            <family val="2"/>
          </rPr>
          <t xml:space="preserve">
</t>
        </r>
      </text>
    </comment>
    <comment ref="N34" authorId="0" shapeId="0" xr:uid="{C9FA9A1B-1D45-42BC-BECE-72B1B735731A}">
      <text>
        <r>
          <rPr>
            <b/>
            <sz val="9"/>
            <color indexed="81"/>
            <rFont val="Tahoma"/>
            <family val="2"/>
          </rPr>
          <t>Please use the drop down menu to select your answer ( Yes or No)</t>
        </r>
      </text>
    </comment>
    <comment ref="J74" authorId="0" shapeId="0" xr:uid="{07C8529F-C25D-4B5B-BCDA-894D3C42301B}">
      <text>
        <r>
          <rPr>
            <b/>
            <sz val="9"/>
            <color indexed="81"/>
            <rFont val="Tahoma"/>
            <family val="2"/>
          </rPr>
          <t xml:space="preserve">You can find the parcel ID on your property tax bill.
If you can’t find the property tax bill, please visit the county website for the PIN and real estate tax amount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Pramod Zacharias</author>
  </authors>
  <commentList>
    <comment ref="D5" authorId="0" shapeId="0" xr:uid="{AA9BBBBA-E1E5-4458-864A-569660C28672}">
      <text>
        <r>
          <rPr>
            <b/>
            <sz val="9"/>
            <color indexed="81"/>
            <rFont val="Tahoma"/>
            <family val="2"/>
          </rPr>
          <t>Traditional IRA 
Annual contribution limit for 2024 is $7,000 or $8,000 if you're age 50+.
Roth IRA Contributions are not tax deductible so don't enter Roth</t>
        </r>
        <r>
          <rPr>
            <sz val="9"/>
            <color indexed="81"/>
            <rFont val="Tahoma"/>
            <family val="2"/>
          </rPr>
          <t xml:space="preserve">
Last Day to Contribute: April 15th</t>
        </r>
      </text>
    </comment>
    <comment ref="D8" authorId="0" shapeId="0" xr:uid="{75A3E4F8-83F2-49B7-B1F9-B28F1FAEF2D6}">
      <text>
        <r>
          <rPr>
            <b/>
            <sz val="9"/>
            <color indexed="81"/>
            <rFont val="Tahoma"/>
            <family val="2"/>
          </rPr>
          <t>In 2024, you can contribute up to $4,150 if you have health coverage just for yourself or $8,300 if you have coverage for your family.
At age 55, individuals can contribute an additional $1,000.
Last Day to Contribute: April 15th</t>
        </r>
        <r>
          <rPr>
            <sz val="9"/>
            <color indexed="81"/>
            <rFont val="Tahoma"/>
            <family val="2"/>
          </rPr>
          <t xml:space="preserve">
</t>
        </r>
      </text>
    </comment>
    <comment ref="A15" authorId="0" shapeId="0" xr:uid="{E2F7AE56-20D4-4836-A552-79704A70E91F}">
      <text>
        <r>
          <rPr>
            <b/>
            <sz val="9"/>
            <color indexed="81"/>
            <rFont val="Tahoma"/>
            <family val="2"/>
          </rPr>
          <t>Phase-out range for QBI (If your income is above the threshold, QBI Deduction need to be manually enter and this is
Singles and heads of household: $191,950 to $241,950 (2024 tax year)
Married filing jointly: $383,900 to $483,900  (2024 tax year)
How it works:
Within this income range, the percentage of your QBI eligible for the deduction gradually decreases as your taxable income increases.
At the lower end of the range, you can claim the full QBI deduction.
For example, if you're single and have a taxable income of $160,000, you can claim the full deduction on your entire QBI.
As your income rises towards the upper end of the range, the deduction starts to shrink.
At the upper limit, the deduction is completely phased out, and you can no longer claim it on any of your QBI.</t>
        </r>
      </text>
    </comment>
    <comment ref="A21" authorId="0" shapeId="0" xr:uid="{5EF3CA98-B910-40E3-BAD9-0623A6B2819E}">
      <text>
        <r>
          <rPr>
            <b/>
            <sz val="9"/>
            <color indexed="81"/>
            <rFont val="Tahoma"/>
            <family val="2"/>
          </rPr>
          <t>To avoid double counting, please leave this field blank if your self-employed person's W-2 income is above $160,200 (Social Security tax limit)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Pramod Zacharias</author>
  </authors>
  <commentList>
    <comment ref="A15" authorId="0" shapeId="0" xr:uid="{729631E5-9274-4AE4-B530-02A64730E09F}">
      <text>
        <r>
          <rPr>
            <b/>
            <sz val="9"/>
            <color indexed="81"/>
            <rFont val="Tahoma"/>
            <family val="2"/>
          </rPr>
          <t>Phase-out range for QBI (If your income is above the threshold, QBI Deduction need to be mannually enter and this is
Singles and heads of household: $157,500 - $232,100 (2023 tax year)
Married filing jointly: $315,000 - $464,200 (2023 tax year)
How it works:
Within this income range, the percentage of your QBI eligible for the deduction gradually decreases as your taxable income increases.
At the lower end of the range, you can claim the full QBI deduction.
For example, if you're single and have a taxable income of $160,000, you can claim the full deduction on your entire QBI.
As your income rises towards the upper end of the range, the deduction starts to shrink.
At the upper limit, the deduction is completely phased out, and you can no longer claim it on any of your QBI.</t>
        </r>
      </text>
    </comment>
    <comment ref="A21" authorId="0" shapeId="0" xr:uid="{B3CC4B1B-1048-4F45-A90F-94FC05D3167F}">
      <text>
        <r>
          <rPr>
            <b/>
            <sz val="9"/>
            <color indexed="81"/>
            <rFont val="Tahoma"/>
            <family val="2"/>
          </rPr>
          <t>To avoid double counting, please leave this field blank if your self-employed person's W-2 income is above $160,200 (Social Security tax limit)</t>
        </r>
        <r>
          <rPr>
            <sz val="9"/>
            <color indexed="81"/>
            <rFont val="Tahoma"/>
            <family val="2"/>
          </rPr>
          <t xml:space="preserve">
</t>
        </r>
      </text>
    </comment>
  </commentList>
</comments>
</file>

<file path=xl/sharedStrings.xml><?xml version="1.0" encoding="utf-8"?>
<sst xmlns="http://schemas.openxmlformats.org/spreadsheetml/2006/main" count="514" uniqueCount="298">
  <si>
    <t>Please Select</t>
  </si>
  <si>
    <t xml:space="preserve">    Alabama</t>
  </si>
  <si>
    <t>Checking</t>
  </si>
  <si>
    <t xml:space="preserve">    Alaska</t>
  </si>
  <si>
    <t>Savings</t>
  </si>
  <si>
    <t>A- License</t>
  </si>
  <si>
    <t xml:space="preserve">    Arizona</t>
  </si>
  <si>
    <t>B- State ID</t>
  </si>
  <si>
    <t xml:space="preserve">    Arkansas</t>
  </si>
  <si>
    <t>C- Ask Me</t>
  </si>
  <si>
    <t xml:space="preserve">    California</t>
  </si>
  <si>
    <t>First Name</t>
  </si>
  <si>
    <t>Last Name</t>
  </si>
  <si>
    <t>SSN</t>
  </si>
  <si>
    <t>DOB</t>
  </si>
  <si>
    <t xml:space="preserve">    Colorado</t>
  </si>
  <si>
    <t xml:space="preserve"> </t>
  </si>
  <si>
    <t xml:space="preserve">    Connecticut</t>
  </si>
  <si>
    <t>Occupation</t>
  </si>
  <si>
    <t>Email</t>
  </si>
  <si>
    <t>Cell:</t>
  </si>
  <si>
    <t xml:space="preserve">    Delaware</t>
  </si>
  <si>
    <t>Column1</t>
  </si>
  <si>
    <t xml:space="preserve">    District of Columbia</t>
  </si>
  <si>
    <t>Personal Checking</t>
  </si>
  <si>
    <t>Spouse Name:</t>
  </si>
  <si>
    <t>SSN/ITIN</t>
  </si>
  <si>
    <t xml:space="preserve">    Florida</t>
  </si>
  <si>
    <t>Personal Savings</t>
  </si>
  <si>
    <t xml:space="preserve">    Georgia</t>
  </si>
  <si>
    <t xml:space="preserve">    Hawaii</t>
  </si>
  <si>
    <t xml:space="preserve">    Idaho</t>
  </si>
  <si>
    <t>Ac/ #</t>
  </si>
  <si>
    <t>Routing #</t>
  </si>
  <si>
    <t>A/C Type</t>
  </si>
  <si>
    <t xml:space="preserve">    Illinois</t>
  </si>
  <si>
    <t xml:space="preserve">We will use the above bank information for the Tax payment/refund/tax preparation fee </t>
  </si>
  <si>
    <t xml:space="preserve">    Indiana</t>
  </si>
  <si>
    <t>Current Address:</t>
  </si>
  <si>
    <t>USA County</t>
  </si>
  <si>
    <t xml:space="preserve">    Iowa</t>
  </si>
  <si>
    <t xml:space="preserve">    Kansas</t>
  </si>
  <si>
    <t>Multi State</t>
  </si>
  <si>
    <t xml:space="preserve">    Kentucky</t>
  </si>
  <si>
    <t xml:space="preserve">    Louisiana</t>
  </si>
  <si>
    <t>From - To</t>
  </si>
  <si>
    <t>From- To</t>
  </si>
  <si>
    <t xml:space="preserve">    Maine</t>
  </si>
  <si>
    <t xml:space="preserve">    Maryland</t>
  </si>
  <si>
    <t xml:space="preserve">    Minnesota</t>
  </si>
  <si>
    <t xml:space="preserve">    Mississippi</t>
  </si>
  <si>
    <t xml:space="preserve">    Missouri</t>
  </si>
  <si>
    <t>Yes/No</t>
  </si>
  <si>
    <t xml:space="preserve">    Montana</t>
  </si>
  <si>
    <t xml:space="preserve">    Nebraska</t>
  </si>
  <si>
    <t xml:space="preserve">    Nevada</t>
  </si>
  <si>
    <t xml:space="preserve">    New Hampshire</t>
  </si>
  <si>
    <t xml:space="preserve">    New Jersey</t>
  </si>
  <si>
    <t xml:space="preserve"> First Name, Middle Initial, Last Name</t>
  </si>
  <si>
    <t xml:space="preserve">    New Mexico</t>
  </si>
  <si>
    <t>3)</t>
  </si>
  <si>
    <t>Do you have interest income and/or dividend income ?</t>
  </si>
  <si>
    <t xml:space="preserve">    New York</t>
  </si>
  <si>
    <t xml:space="preserve">    North Carolina</t>
  </si>
  <si>
    <t>4)</t>
  </si>
  <si>
    <t xml:space="preserve">Did you purchased NEW All-electric and plug-in hybrid </t>
  </si>
  <si>
    <t xml:space="preserve">If yes, provide the year, Make, Model, VIN </t>
  </si>
  <si>
    <t xml:space="preserve">    North Dakota</t>
  </si>
  <si>
    <t xml:space="preserve">    Ohio</t>
  </si>
  <si>
    <t>5)</t>
  </si>
  <si>
    <t xml:space="preserve">    Oklahoma</t>
  </si>
  <si>
    <t xml:space="preserve">    Oregon</t>
  </si>
  <si>
    <t>6)</t>
  </si>
  <si>
    <t xml:space="preserve">    Pennsylvania</t>
  </si>
  <si>
    <t xml:space="preserve">    Rhode Island</t>
  </si>
  <si>
    <t>7)</t>
  </si>
  <si>
    <t xml:space="preserve">    South Carolina</t>
  </si>
  <si>
    <t xml:space="preserve">    South Dakota</t>
  </si>
  <si>
    <t>8)</t>
  </si>
  <si>
    <t xml:space="preserve">    Tennessee</t>
  </si>
  <si>
    <t xml:space="preserve">    Texas</t>
  </si>
  <si>
    <t>9)</t>
  </si>
  <si>
    <t xml:space="preserve">    Utah</t>
  </si>
  <si>
    <t xml:space="preserve">    Vermont</t>
  </si>
  <si>
    <t>10)</t>
  </si>
  <si>
    <t xml:space="preserve">    Virginia</t>
  </si>
  <si>
    <t>11)</t>
  </si>
  <si>
    <t>Any IRA contribution</t>
  </si>
  <si>
    <t xml:space="preserve">   If Yes How Much  </t>
  </si>
  <si>
    <t>Yours</t>
  </si>
  <si>
    <t>12)</t>
  </si>
  <si>
    <t>13)</t>
  </si>
  <si>
    <t>14)</t>
  </si>
  <si>
    <t>15)</t>
  </si>
  <si>
    <t>16)</t>
  </si>
  <si>
    <t>Interest</t>
  </si>
  <si>
    <t>County</t>
  </si>
  <si>
    <t>Parcel ID No</t>
  </si>
  <si>
    <t>17)</t>
  </si>
  <si>
    <t>Did you received  Form 1099 -NEC  or Misc. ?</t>
  </si>
  <si>
    <t>18)</t>
  </si>
  <si>
    <t>Do you keep more than $10,000  outside USA</t>
  </si>
  <si>
    <t>19)</t>
  </si>
  <si>
    <t xml:space="preserve">Do you have any rental property to claim </t>
  </si>
  <si>
    <t>20)</t>
  </si>
  <si>
    <t>21)</t>
  </si>
  <si>
    <t>Please click the below link for all our services</t>
  </si>
  <si>
    <t>Mortgage Service</t>
  </si>
  <si>
    <t>Real Estate Service</t>
  </si>
  <si>
    <t>Payroll Service (All  States)</t>
  </si>
  <si>
    <t>Enter your Name</t>
  </si>
  <si>
    <t>Please Select your filing Status- 2023</t>
  </si>
  <si>
    <t>MFJ</t>
  </si>
  <si>
    <t>Estimated Payment Link and Steps to the IRS:</t>
  </si>
  <si>
    <t>Income Source</t>
  </si>
  <si>
    <t>Amount ( Gross)</t>
  </si>
  <si>
    <t xml:space="preserve">Estimted /Withholding Tax </t>
  </si>
  <si>
    <t>401K/Tax Deduction</t>
  </si>
  <si>
    <t xml:space="preserve">Taxable income </t>
  </si>
  <si>
    <t>Wages (Spouse 1)</t>
  </si>
  <si>
    <t>below</t>
  </si>
  <si>
    <t>1. Visit the Direct Pay website: https://directpay.irs.gov/directpay/payment.</t>
  </si>
  <si>
    <t>Wages (Spouse 2)</t>
  </si>
  <si>
    <t>Input</t>
  </si>
  <si>
    <t>Taxable Income</t>
  </si>
  <si>
    <t>2. Select "Make a Payment."</t>
  </si>
  <si>
    <t>Dividends</t>
  </si>
  <si>
    <t>Status</t>
  </si>
  <si>
    <t>HH</t>
  </si>
  <si>
    <t>Short Term Capital Gain</t>
  </si>
  <si>
    <t>Income Tax</t>
  </si>
  <si>
    <t>3.Enter your personal information:</t>
  </si>
  <si>
    <t>Long Term Capital Gain</t>
  </si>
  <si>
    <t>Marginal Rate</t>
  </si>
  <si>
    <t>Net S Corp Income</t>
  </si>
  <si>
    <t>Effective Rate</t>
  </si>
  <si>
    <t>Social Security number (SSN) </t>
  </si>
  <si>
    <t>LLC Income/Self Employed</t>
  </si>
  <si>
    <t>Total</t>
  </si>
  <si>
    <t>Single</t>
  </si>
  <si>
    <t>Date of birth</t>
  </si>
  <si>
    <t>Standard Deduction (Optional: Enter your itemized deductions here)</t>
  </si>
  <si>
    <t>From</t>
  </si>
  <si>
    <t>Rate</t>
  </si>
  <si>
    <t>Cumulative</t>
  </si>
  <si>
    <t>Tax year</t>
  </si>
  <si>
    <t>The QBI deduction (Single filers: $182,100, MFJ: 364,200,HHH:273300</t>
  </si>
  <si>
    <t>4.Choose the payment type:</t>
  </si>
  <si>
    <t>Projected Taxable Income</t>
  </si>
  <si>
    <t>Estimated tax</t>
  </si>
  <si>
    <t>Long Term Capital Gain Tax @ 15% or Smaller</t>
  </si>
  <si>
    <t>5. Enter the payment amount.</t>
  </si>
  <si>
    <t>Self Employment Tax @ 15.3% up to $160,200</t>
  </si>
  <si>
    <t>6.Enter your banking information</t>
  </si>
  <si>
    <t>Net Investment Tax ( If your income is above 250K)</t>
  </si>
  <si>
    <t>Routing number</t>
  </si>
  <si>
    <t xml:space="preserve">Projected Total tax </t>
  </si>
  <si>
    <t>Account number</t>
  </si>
  <si>
    <t>Income Tax withholding and Estimated Tax Payments ( Total)</t>
  </si>
  <si>
    <t>Account type</t>
  </si>
  <si>
    <t>Enter various Income Tax Credits, including Child, College, Dependent, and Solar credits.</t>
  </si>
  <si>
    <t>7. Review the information and submit your payment.</t>
  </si>
  <si>
    <t>Net Tax Due ( IRS) or Refund ( If the result is a minus no tax due, it’s a refund)</t>
  </si>
  <si>
    <t xml:space="preserve">8. Please make sure to print/save the proof of payment from the IRS and provide to us </t>
  </si>
  <si>
    <t>Just to be safe, let's add 10% since the calculation is only 90% accurate.</t>
  </si>
  <si>
    <t>at the time of tax preparation</t>
  </si>
  <si>
    <t>MFS</t>
  </si>
  <si>
    <t>Average Rate ( Tax Tax/Total Income)</t>
  </si>
  <si>
    <t>Pramod Zacharias EA</t>
  </si>
  <si>
    <t>Greatways Tax Service Inc</t>
  </si>
  <si>
    <t>1001 E Chicago Ave, Ste 151</t>
  </si>
  <si>
    <t>Naperville IL 60540</t>
  </si>
  <si>
    <t>630-663-1500, Tax@gratwaystax.com</t>
  </si>
  <si>
    <t>HHH</t>
  </si>
  <si>
    <t>Please Select your filing Status- 2024</t>
  </si>
  <si>
    <t>Federal Withholding</t>
  </si>
  <si>
    <t>Pre Tax Deduction</t>
  </si>
  <si>
    <t>Net Business Income</t>
  </si>
  <si>
    <t>All Other Income</t>
  </si>
  <si>
    <t>Income Tax withholding ( Total)</t>
  </si>
  <si>
    <t>Tax Year: 2024</t>
  </si>
  <si>
    <t>Filing Status</t>
  </si>
  <si>
    <t>Single:</t>
  </si>
  <si>
    <t>Married Filing Jointly</t>
  </si>
  <si>
    <t>Married Filing Separately:</t>
  </si>
  <si>
    <t>Head of Household</t>
  </si>
  <si>
    <t>Please select one</t>
  </si>
  <si>
    <t>The primary taxpayer's Tax ID (e.g., xxx-xx-xxxx) will serve as the access code for the DRAFT and for e-signing the filing copy</t>
  </si>
  <si>
    <t>The spouse's Tax ID (e.g., xxx-xx-xxxx) will serve as the access code for e-signing the spouse's filing copy.</t>
  </si>
  <si>
    <t xml:space="preserve">* Email is our preferred method of communication (Tax@greatwaystax.com). Please avoid leaving voice messages.
* We will prepare and email you a draft tax return based on this worksheet, including our comments and questions. Please reply to that email with your comments or questions.
* The final tax return will only be prepared after all your questions are addressed. Kindly ensure you provide answers to all our questions before we can schedule a call.   We do not provide free estimates on tax returns.  </t>
  </si>
  <si>
    <t>If yes, please provide  &amp; specify the total number.</t>
  </si>
  <si>
    <t>Did you sell any stocks (Capital Gain/Loss) ? 1099 B</t>
  </si>
  <si>
    <t>Did you withdraw any money from IRA or 401k ? 1099 R</t>
  </si>
  <si>
    <t>Any Unemployment Compensation ? 1099 G</t>
  </si>
  <si>
    <t>Any Social Security Benefits ? 1099 SA</t>
  </si>
  <si>
    <r>
      <rPr>
        <sz val="11"/>
        <color rgb="FFFF0000"/>
        <rFont val="Calibri"/>
        <family val="2"/>
        <scheme val="minor"/>
      </rPr>
      <t>States with local income taxes: Indiana, Kentucky, Maryland, Michigan, Missouri, New York, Ohio, Pennsylvania.</t>
    </r>
    <r>
      <rPr>
        <sz val="11"/>
        <color theme="1"/>
        <rFont val="Calibri"/>
        <family val="2"/>
        <scheme val="minor"/>
      </rPr>
      <t xml:space="preserve">
For states with local taxes, you may need to file if you live or work in a jurisdiction that imposes such taxes. Always check the specific requirements of the city or county where you reside or work.</t>
    </r>
  </si>
  <si>
    <t xml:space="preserve">Our tax service focuses on federal and state income tax preparation.  Local and city taxes are not included as part of this service  However, we're happy to prepare your local taxes for an extra fee. Just provide us with the necessary forms from your local authorities and we'll take care of the rest for an additional Fee. </t>
  </si>
  <si>
    <t>Any digital Assets (Crypto) Buy/sell/exchange in 2024</t>
  </si>
  <si>
    <t>Please provide  &amp; specify the total #  of forms</t>
  </si>
  <si>
    <t>Any 529 college savings plans (Statement needed)</t>
  </si>
  <si>
    <t>Spouse</t>
  </si>
  <si>
    <t>If you have an HSA and withdrew any funds from it during the year, you must provide Form 1099-SA</t>
  </si>
  <si>
    <t>1)</t>
  </si>
  <si>
    <t>2)</t>
  </si>
  <si>
    <t>Any Identity Protection PIN (IP PIN)</t>
  </si>
  <si>
    <t>Type your name here</t>
  </si>
  <si>
    <t>Estimated Payment Link and Steps to the IRS (Personal)</t>
  </si>
  <si>
    <t xml:space="preserve">Estimated /Withholding Tax </t>
  </si>
  <si>
    <t>Total Wages from S Corp</t>
  </si>
  <si>
    <t>Other Wages for you/Spouse</t>
  </si>
  <si>
    <t>Interest/Dividends</t>
  </si>
  <si>
    <t xml:space="preserve">Traditional IRA </t>
  </si>
  <si>
    <t>Net Rental/Other Income</t>
  </si>
  <si>
    <t>3.Tax Year of Verification : Please Select 2023</t>
  </si>
  <si>
    <t xml:space="preserve">HSA </t>
  </si>
  <si>
    <t>4.Then Select the tax filing status from your last year tax return</t>
  </si>
  <si>
    <t>5. Your First Name, Last Name , SSN, Date of Birth, Address on the last year tax Return</t>
  </si>
  <si>
    <t>The QBI deduction (Single filers: $191,950, MFJ: 383,900,HHH:191950)</t>
  </si>
  <si>
    <t xml:space="preserve">6. All the Information Must Match with the last year tax return </t>
  </si>
  <si>
    <t>Projected Taxable Income after the IRA/HSA Deductions</t>
  </si>
  <si>
    <t>7. Enter the payment amount.</t>
  </si>
  <si>
    <t>S S Portion (12.4%) up to $168,600 and 2.9% Medicare</t>
  </si>
  <si>
    <t>8.Enter your banking information</t>
  </si>
  <si>
    <t>9. Review the information and submit your payment.</t>
  </si>
  <si>
    <t xml:space="preserve">No State Income tax in Alaska, Florida, Nevada, South Dakota, Texas, Washington, and Wyoming.  </t>
  </si>
  <si>
    <t>State Tax: Normally the employer withheld the correct state tax from the paycheck and if you have any addiational income such as business income or a large interet or divdent income you may need to make an estiamted tax based on the state tax rate</t>
  </si>
  <si>
    <t>2. Select "Estimated Tax" as the reason for Payment, Then Select: 1040  ES and Tax Period as 2024</t>
  </si>
  <si>
    <t>Relation</t>
  </si>
  <si>
    <t>Employed</t>
  </si>
  <si>
    <t>Age</t>
  </si>
  <si>
    <t xml:space="preserve"> First, Middle Initial, Last Name</t>
  </si>
  <si>
    <t xml:space="preserve">CTC </t>
  </si>
  <si>
    <t>Enter various Income Tax Credits, College, Dependent or any other</t>
  </si>
  <si>
    <t>a</t>
  </si>
  <si>
    <t>b</t>
  </si>
  <si>
    <t>c</t>
  </si>
  <si>
    <t>d</t>
  </si>
  <si>
    <t>e</t>
  </si>
  <si>
    <t>f</t>
  </si>
  <si>
    <t>No of W2s ( you and spouse)</t>
  </si>
  <si>
    <t>School/College Student</t>
  </si>
  <si>
    <t>Please Select One</t>
  </si>
  <si>
    <t>1. Day Care</t>
  </si>
  <si>
    <t>2. Pre-Kindergarten (Pre-K)</t>
  </si>
  <si>
    <t>3. Kindergarten (K)</t>
  </si>
  <si>
    <t>4. 1st Grade</t>
  </si>
  <si>
    <t>5. 2nd Grade</t>
  </si>
  <si>
    <t>6. 3rd Grade</t>
  </si>
  <si>
    <t>7. 4th Grade</t>
  </si>
  <si>
    <t>8. 5th Grade</t>
  </si>
  <si>
    <t>9. 6th Grade</t>
  </si>
  <si>
    <t>10. 7th Grade</t>
  </si>
  <si>
    <t>11. 8th Grade</t>
  </si>
  <si>
    <t>12. 9th Grade (Freshman - High School)</t>
  </si>
  <si>
    <t>13. 10th Grade (Sophomore - High School)</t>
  </si>
  <si>
    <t>14. 11th Grade (Junior - High School)</t>
  </si>
  <si>
    <t>15. 12th Grade (Senior - High School)</t>
  </si>
  <si>
    <t xml:space="preserve">17. Sophomore  2nd Year-College </t>
  </si>
  <si>
    <t xml:space="preserve">16. Freshman 1st Year - College  </t>
  </si>
  <si>
    <t>18. Junior 3rd Year- College</t>
  </si>
  <si>
    <t>19. Senior 4th Year- College</t>
  </si>
  <si>
    <t>20. Master's Program</t>
  </si>
  <si>
    <t>21. Disabled</t>
  </si>
  <si>
    <t>22. Not a Student</t>
  </si>
  <si>
    <t>Yes Employed</t>
  </si>
  <si>
    <t>Not Employed</t>
  </si>
  <si>
    <t>Can't Claim This Year</t>
  </si>
  <si>
    <t>If you lived in more than one state, please provide the name of the State, Date, and the residency status by email</t>
  </si>
  <si>
    <t xml:space="preserve">Information's/Instructions </t>
  </si>
  <si>
    <t xml:space="preserve">Any Day Care : Please provide the Name of the day care provider, Tax ID, Address and amount paid per child   </t>
  </si>
  <si>
    <t>IRA - Roth or Traditional ( Please select above) Anything thru the Employer don't enter it ( its already taken care)</t>
  </si>
  <si>
    <t xml:space="preserve">Sworn Statement </t>
  </si>
  <si>
    <t>Under penalties of perjury, I/We declare that I/We have examined this questionnaire, including all accompanying documents and statements, and to the best of my/our knowledge and belief, the information provided is true, correct, and complete.</t>
  </si>
  <si>
    <t>Signature(s): </t>
  </si>
  <si>
    <t>Tax Payer Signature:</t>
  </si>
  <si>
    <t>Donations to non profit organization in the USA</t>
  </si>
  <si>
    <t>Did you paid any College Fee ? ( form 1098 T)</t>
  </si>
  <si>
    <t>Any student loan interest? (Form 1098 E)</t>
  </si>
  <si>
    <t>Any Obamacare thru Marketplace ? Form 1095 A</t>
  </si>
  <si>
    <t>Please provide the proof of contribution</t>
  </si>
  <si>
    <t>Did you install any Solar Equipment's in 2024 (30% credit )</t>
  </si>
  <si>
    <t>Greatways Tax Service Inc.    Since 2002.</t>
  </si>
  <si>
    <t>Total Medical Exp (out of pocket)</t>
  </si>
  <si>
    <t>Bank</t>
  </si>
  <si>
    <t>Property Tax (2024)</t>
  </si>
  <si>
    <t>Any Contributions to a Health Savings Account  outside of employment  ?</t>
  </si>
  <si>
    <t xml:space="preserve">Any Mortgage Interest on your Primary House ? Provide the form 1098 </t>
  </si>
  <si>
    <t>22)</t>
  </si>
  <si>
    <t>23)</t>
  </si>
  <si>
    <t>24)</t>
  </si>
  <si>
    <t>Fee Schedule</t>
  </si>
  <si>
    <t>Book Keeping Service</t>
  </si>
  <si>
    <t>I/We further acknowledge and understand that there is no free estimate provided for this service. By submitting this form, I/We agree to pay the applicable fee as outlined in the fee schedule in the below link.</t>
  </si>
  <si>
    <t xml:space="preserve">1st 7.5 % of your Adjusted Gross Income is a floor anything above will count </t>
  </si>
  <si>
    <t>Provide Name and School/Employed if you filed with Greatways in 2023, otherwise, provide all information &amp; let us know if you need to apply for an ITIN</t>
  </si>
  <si>
    <t>Non Cash Donations ( Such as goodwill, Salvation Army)</t>
  </si>
  <si>
    <t>Enter the total cost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</si>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</sst>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164" formatCode="0.0%"/>
    <numFmt numFmtId="165" formatCode="&quot;$&quot;#,##0.00"/>
    <numFmt numFmtId="166" formatCode="000\-00\-0000"/>
    <numFmt numFmtId="167" formatCode="mm/dd/yy;@"/>
    <numFmt numFmtId="168" formatCode="[&lt;=9999999]###\-####;\(###\)\ ###\-####"/>
    <numFmt numFmtId="169" formatCode="m/d/yy;@"/>
    <numFmt numFmtId="170" formatCode="&quot;$&quot;#,##0.0_);[Red]\(&quot;$&quot;#,##0.0\)"/>
    <numFmt numFmtId="171" formatCode="&quot;$&quot;#,##0.000_);[Red]\(&quot;$&quot;#,##0.000\)"/>
    <numFmt numFmtId="172" formatCode="&quot;$&quot;#,##0.0000_);[Red]\(&quot;$&quot;#,##0.0000\)"/>
    <numFmt numFmtId="173" formatCode="&quot;$&quot;#,##0"/>
    <numFmt numFmtId="174" formatCode="0;[Red]0"/>
  </numFmts>
  <fonts count="59" x14ac:knownFonts="1">
    <font>
      <sz val="11"/>
      <color theme="1"/>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sz val="18"/>
      <color theme="1"/>
      <name val="Calibri"/>
      <family val="2"/>
      <scheme val="minor"/>
    </font>
    <font>
      <sz val="11"/>
      <color theme="1"/>
      <name val="Arial"/>
      <family val="2"/>
    </font>
    <font>
      <sz val="14"/>
      <color theme="1"/>
      <name val="Calibri"/>
      <family val="2"/>
      <scheme val="minor"/>
    </font>
    <font>
      <sz val="11"/>
      <color theme="0"/>
      <name val="Calibri"/>
      <family val="2"/>
      <scheme val="minor"/>
    </font>
    <font>
      <u/>
      <sz val="11"/>
      <color theme="10"/>
      <name val="Calibri"/>
      <family val="2"/>
      <scheme val="minor"/>
    </font>
    <font>
      <u/>
      <sz val="18"/>
      <color rgb="FF1F1F1F"/>
      <name val="Arial"/>
      <family val="2"/>
    </font>
    <font>
      <u/>
      <sz val="11"/>
      <color theme="1"/>
      <name val="Calibri"/>
      <family val="2"/>
      <scheme val="minor"/>
    </font>
    <font>
      <b/>
      <u/>
      <sz val="11"/>
      <color theme="10"/>
      <name val="Calibri"/>
      <family val="2"/>
      <scheme val="minor"/>
    </font>
    <font>
      <b/>
      <u/>
      <sz val="11"/>
      <color theme="1"/>
      <name val="Calibri"/>
      <family val="2"/>
      <scheme val="minor"/>
    </font>
    <font>
      <b/>
      <sz val="12"/>
      <color theme="1"/>
      <name val="Arial"/>
      <family val="2"/>
    </font>
    <font>
      <sz val="11"/>
      <color rgb="FFFF0000"/>
      <name val="Calibri"/>
      <family val="2"/>
      <scheme val="minor"/>
    </font>
    <font>
      <sz val="11"/>
      <color rgb="FFFF0000"/>
      <name val="Arial"/>
      <family val="2"/>
    </font>
    <font>
      <b/>
      <sz val="11"/>
      <color rgb="FFFF0000"/>
      <name val="Calibri"/>
      <family val="2"/>
      <scheme val="minor"/>
    </font>
    <font>
      <sz val="11"/>
      <color rgb="FFFFFF00"/>
      <name val="Calibri"/>
      <family val="2"/>
      <scheme val="minor"/>
    </font>
    <font>
      <sz val="11"/>
      <name val="Arial"/>
      <family val="2"/>
    </font>
    <font>
      <b/>
      <sz val="11"/>
      <color rgb="FF0070C0"/>
      <name val="Calibri"/>
      <family val="2"/>
      <scheme val="minor"/>
    </font>
    <font>
      <sz val="10"/>
      <name val="Arial"/>
    </font>
    <font>
      <sz val="10"/>
      <color indexed="8"/>
      <name val="Arial"/>
      <family val="2"/>
    </font>
    <font>
      <sz val="10"/>
      <color theme="0" tint="-0.34998626667073579"/>
      <name val="Arial"/>
      <family val="2"/>
    </font>
    <font>
      <sz val="10"/>
      <name val="Arial"/>
      <family val="2"/>
    </font>
    <font>
      <sz val="16"/>
      <name val="Arial"/>
      <family val="2"/>
    </font>
    <font>
      <u/>
      <sz val="10"/>
      <color indexed="12"/>
      <name val="Arial"/>
      <family val="2"/>
    </font>
    <font>
      <sz val="16"/>
      <color theme="0"/>
      <name val="Arial"/>
      <family val="2"/>
    </font>
    <font>
      <sz val="8"/>
      <name val="Arial"/>
      <family val="2"/>
    </font>
    <font>
      <b/>
      <sz val="10"/>
      <name val="Arial"/>
      <family val="2"/>
    </font>
    <font>
      <sz val="10"/>
      <color rgb="FFFF0000"/>
      <name val="Arial"/>
      <family val="2"/>
    </font>
    <font>
      <sz val="10"/>
      <color indexed="12"/>
      <name val="Arial"/>
      <family val="2"/>
    </font>
    <font>
      <sz val="9"/>
      <name val="Arial"/>
      <family val="2"/>
    </font>
    <font>
      <sz val="9"/>
      <color rgb="FFFF0000"/>
      <name val="Arial"/>
      <family val="2"/>
    </font>
    <font>
      <b/>
      <sz val="9"/>
      <color indexed="81"/>
      <name val="Tahoma"/>
      <family val="2"/>
    </font>
    <font>
      <sz val="9"/>
      <color indexed="81"/>
      <name val="Tahoma"/>
      <family val="2"/>
    </font>
    <font>
      <b/>
      <sz val="11"/>
      <color rgb="FF3F3F76"/>
      <name val="Calibri"/>
      <family val="2"/>
      <scheme val="minor"/>
    </font>
    <font>
      <b/>
      <sz val="11"/>
      <color theme="1"/>
      <name val="Arial"/>
      <family val="2"/>
    </font>
    <font>
      <sz val="8"/>
      <color theme="1"/>
      <name val="Calibri"/>
      <family val="2"/>
      <scheme val="minor"/>
    </font>
    <font>
      <sz val="10"/>
      <color theme="0"/>
      <name val="Arial"/>
      <family val="2"/>
    </font>
    <font>
      <b/>
      <sz val="12"/>
      <color rgb="FF212529"/>
      <name val="Arial"/>
      <family val="2"/>
    </font>
    <font>
      <b/>
      <sz val="8"/>
      <color theme="1"/>
      <name val="Arial"/>
      <family val="2"/>
    </font>
    <font>
      <sz val="8"/>
      <color theme="1"/>
      <name val="Arial"/>
      <family val="2"/>
    </font>
    <font>
      <sz val="8"/>
      <color indexed="8"/>
      <name val="Arial"/>
      <family val="2"/>
    </font>
    <font>
      <sz val="8"/>
      <color theme="0" tint="-0.34998626667073579"/>
      <name val="Arial"/>
      <family val="2"/>
    </font>
    <font>
      <u/>
      <sz val="8"/>
      <color indexed="12"/>
      <name val="Arial"/>
      <family val="2"/>
    </font>
    <font>
      <u/>
      <sz val="8"/>
      <color theme="1"/>
      <name val="Arial"/>
      <family val="2"/>
    </font>
    <font>
      <sz val="8"/>
      <color indexed="12"/>
      <name val="Arial"/>
      <family val="2"/>
    </font>
    <font>
      <sz val="18"/>
      <color theme="0"/>
      <name val="Arial"/>
      <family val="2"/>
    </font>
    <font>
      <sz val="18"/>
      <color theme="0"/>
      <name val="Calibri"/>
      <family val="2"/>
      <scheme val="minor"/>
    </font>
    <font>
      <sz val="8"/>
      <color rgb="FFFF0000"/>
      <name val="Arial"/>
      <family val="2"/>
    </font>
    <font>
      <sz val="8"/>
      <color rgb="FFFF0000"/>
      <name val="Calibri"/>
      <family val="2"/>
      <scheme val="minor"/>
    </font>
    <font>
      <i/>
      <u/>
      <sz val="8"/>
      <name val="Arial"/>
      <family val="2"/>
    </font>
    <font>
      <u/>
      <sz val="8"/>
      <color theme="1"/>
      <name val="Calibri"/>
      <family val="2"/>
      <scheme val="minor"/>
    </font>
    <font>
      <sz val="9"/>
      <color rgb="FF212529"/>
      <name val="Arial"/>
      <family val="2"/>
    </font>
    <font>
      <sz val="8"/>
      <color theme="2" tint="-0.249977111117893"/>
      <name val="Arial"/>
      <family val="2"/>
    </font>
    <font>
      <sz val="8"/>
      <color rgb="FF212529"/>
      <name val="Arial"/>
      <family val="2"/>
    </font>
    <font>
      <b/>
      <sz val="9"/>
      <name val="Blackadder ITC"/>
      <family val="5"/>
    </font>
    <font>
      <sz val="9"/>
      <name val="Blackadder ITC"/>
      <family val="5"/>
    </font>
    <font>
      <b/>
      <sz val="8"/>
      <color rgb="FF212529"/>
      <name val="Arial"/>
      <family val="2"/>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indexed="8"/>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499984740745262"/>
        <bgColor indexed="39"/>
      </patternFill>
    </fill>
    <fill>
      <patternFill patternType="solid">
        <fgColor theme="1"/>
        <bgColor indexed="64"/>
      </patternFill>
    </fill>
    <fill>
      <patternFill patternType="solid">
        <fgColor rgb="FF00B0F0"/>
        <bgColor indexed="64"/>
      </patternFill>
    </fill>
    <fill>
      <patternFill patternType="solid">
        <fgColor theme="5" tint="0.59996337778862885"/>
        <bgColor indexed="64"/>
      </patternFill>
    </fill>
    <fill>
      <patternFill patternType="solid">
        <fgColor theme="8"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s>
  <borders count="5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ck">
        <color theme="0" tint="-0.24994659260841701"/>
      </left>
      <right/>
      <top/>
      <bottom/>
      <diagonal/>
    </border>
    <border>
      <left/>
      <right style="thin">
        <color indexed="64"/>
      </right>
      <top/>
      <bottom/>
      <diagonal/>
    </border>
    <border>
      <left/>
      <right style="thick">
        <color theme="0" tint="-0.24994659260841701"/>
      </right>
      <top/>
      <bottom/>
      <diagonal/>
    </border>
    <border>
      <left/>
      <right/>
      <top style="thick">
        <color theme="1"/>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style="thin">
        <color indexed="8"/>
      </right>
      <top/>
      <bottom/>
      <diagonal/>
    </border>
    <border>
      <left style="thick">
        <color theme="0" tint="-0.24994659260841701"/>
      </left>
      <right/>
      <top/>
      <bottom style="thick">
        <color theme="0" tint="-0.2499465926084170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7F7F7F"/>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indexed="64"/>
      </left>
      <right/>
      <top/>
      <bottom style="thick">
        <color theme="1"/>
      </bottom>
      <diagonal/>
    </border>
    <border>
      <left/>
      <right/>
      <top/>
      <bottom style="thick">
        <color theme="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indexed="8"/>
      </left>
      <right/>
      <top style="thin">
        <color indexed="8"/>
      </top>
      <bottom style="thin">
        <color indexed="8"/>
      </bottom>
      <diagonal/>
    </border>
    <border>
      <left style="thin">
        <color auto="1"/>
      </left>
      <right/>
      <top/>
      <bottom/>
      <diagonal/>
    </border>
    <border>
      <left/>
      <right style="thin">
        <color auto="1"/>
      </right>
      <top/>
      <bottom style="thick">
        <color theme="1"/>
      </bottom>
      <diagonal/>
    </border>
    <border>
      <left style="thin">
        <color auto="1"/>
      </left>
      <right/>
      <top style="thick">
        <color theme="1"/>
      </top>
      <bottom/>
      <diagonal/>
    </border>
    <border>
      <left/>
      <right style="thin">
        <color auto="1"/>
      </right>
      <top style="thick">
        <color theme="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auto="1"/>
      </left>
      <right/>
      <top/>
      <bottom style="thick">
        <color theme="0" tint="-0.24994659260841701"/>
      </bottom>
      <diagonal/>
    </border>
    <border>
      <left/>
      <right style="thin">
        <color auto="1"/>
      </right>
      <top/>
      <bottom style="thick">
        <color theme="0" tint="-0.24994659260841701"/>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8" fillId="0" borderId="0" applyNumberFormat="0" applyFill="0" applyBorder="0" applyAlignment="0" applyProtection="0"/>
    <xf numFmtId="0" fontId="20" fillId="0" borderId="0"/>
    <xf numFmtId="0" fontId="25" fillId="0" borderId="0" applyNumberFormat="0" applyFill="0" applyBorder="0" applyAlignment="0" applyProtection="0">
      <alignment vertical="top"/>
      <protection locked="0"/>
    </xf>
  </cellStyleXfs>
  <cellXfs count="453">
    <xf numFmtId="0" fontId="0" fillId="0" borderId="0" xfId="0"/>
    <xf numFmtId="0" fontId="4" fillId="0" borderId="0" xfId="0" applyFont="1"/>
    <xf numFmtId="0" fontId="6" fillId="0" borderId="0" xfId="0" applyFont="1"/>
    <xf numFmtId="0" fontId="3" fillId="0" borderId="0" xfId="0" applyFont="1"/>
    <xf numFmtId="0" fontId="5" fillId="0" borderId="7" xfId="0" applyFont="1" applyBorder="1" applyAlignment="1">
      <alignment horizontal="left" vertical="center" wrapText="1" indent="1"/>
    </xf>
    <xf numFmtId="6" fontId="5" fillId="5" borderId="6" xfId="0" applyNumberFormat="1" applyFont="1" applyFill="1" applyBorder="1" applyAlignment="1">
      <alignment horizontal="left" vertical="center" wrapText="1" indent="1"/>
    </xf>
    <xf numFmtId="0" fontId="5" fillId="0" borderId="0" xfId="0" applyFont="1" applyAlignment="1">
      <alignment horizontal="left" vertical="center" wrapText="1" indent="1"/>
    </xf>
    <xf numFmtId="6" fontId="5" fillId="0" borderId="0" xfId="0" applyNumberFormat="1" applyFont="1" applyAlignment="1">
      <alignment horizontal="left" vertical="center" wrapText="1" indent="1"/>
    </xf>
    <xf numFmtId="3" fontId="0" fillId="0" borderId="0" xfId="0" applyNumberFormat="1"/>
    <xf numFmtId="9" fontId="0" fillId="0" borderId="0" xfId="0" applyNumberFormat="1"/>
    <xf numFmtId="4" fontId="0" fillId="0" borderId="0" xfId="0" applyNumberFormat="1"/>
    <xf numFmtId="0" fontId="0" fillId="0" borderId="0" xfId="0" applyAlignment="1">
      <alignment horizontal="left" vertical="center" wrapText="1" indent="1"/>
    </xf>
    <xf numFmtId="0" fontId="0" fillId="0" borderId="0" xfId="0" applyAlignment="1">
      <alignment vertical="center"/>
    </xf>
    <xf numFmtId="0" fontId="0" fillId="0" borderId="0" xfId="0" applyAlignment="1">
      <alignment horizontal="right" vertical="center"/>
    </xf>
    <xf numFmtId="164" fontId="0" fillId="0" borderId="0" xfId="0" applyNumberFormat="1"/>
    <xf numFmtId="6" fontId="5" fillId="8" borderId="0" xfId="0" applyNumberFormat="1" applyFont="1" applyFill="1" applyAlignment="1">
      <alignment horizontal="left" vertical="center" wrapText="1" indent="1"/>
    </xf>
    <xf numFmtId="0" fontId="5" fillId="8" borderId="0" xfId="0" applyFont="1" applyFill="1" applyAlignment="1">
      <alignment horizontal="right" vertical="center" wrapText="1" indent="1"/>
    </xf>
    <xf numFmtId="0" fontId="0" fillId="8" borderId="0" xfId="0" applyFill="1" applyAlignment="1">
      <alignment horizontal="right" vertical="center"/>
    </xf>
    <xf numFmtId="3" fontId="1" fillId="5" borderId="1" xfId="1" applyNumberFormat="1" applyFill="1" applyAlignment="1" applyProtection="1">
      <alignment horizontal="center"/>
      <protection locked="0"/>
    </xf>
    <xf numFmtId="6" fontId="15" fillId="6" borderId="6" xfId="0" applyNumberFormat="1" applyFont="1" applyFill="1" applyBorder="1" applyAlignment="1">
      <alignment horizontal="left" vertical="center" wrapText="1" indent="1"/>
    </xf>
    <xf numFmtId="0" fontId="3" fillId="0" borderId="0" xfId="0" applyFont="1" applyAlignment="1">
      <alignment horizontal="center"/>
    </xf>
    <xf numFmtId="3" fontId="1" fillId="2" borderId="1" xfId="1" applyNumberFormat="1"/>
    <xf numFmtId="3" fontId="2" fillId="3" borderId="2" xfId="2" applyNumberFormat="1"/>
    <xf numFmtId="164" fontId="2" fillId="3" borderId="2" xfId="2" applyNumberFormat="1"/>
    <xf numFmtId="6" fontId="17" fillId="5" borderId="5" xfId="0" applyNumberFormat="1" applyFont="1" applyFill="1" applyBorder="1" applyAlignment="1">
      <alignment horizontal="left" vertical="center" wrapText="1" indent="1"/>
    </xf>
    <xf numFmtId="0" fontId="0" fillId="8" borderId="0" xfId="0" applyFill="1"/>
    <xf numFmtId="0" fontId="3" fillId="8" borderId="0" xfId="0" applyFont="1" applyFill="1"/>
    <xf numFmtId="0" fontId="13" fillId="8" borderId="0" xfId="0" applyFont="1" applyFill="1"/>
    <xf numFmtId="0" fontId="3" fillId="8" borderId="0" xfId="0" applyFont="1" applyFill="1" applyAlignment="1">
      <alignment horizontal="center"/>
    </xf>
    <xf numFmtId="6" fontId="16" fillId="8" borderId="0" xfId="0" applyNumberFormat="1" applyFont="1" applyFill="1"/>
    <xf numFmtId="0" fontId="19" fillId="8" borderId="0" xfId="0" applyFont="1" applyFill="1"/>
    <xf numFmtId="8" fontId="5" fillId="5" borderId="6" xfId="0" applyNumberFormat="1" applyFont="1" applyFill="1" applyBorder="1" applyAlignment="1">
      <alignment horizontal="left" vertical="center" wrapText="1" indent="1"/>
    </xf>
    <xf numFmtId="3" fontId="35" fillId="4" borderId="1" xfId="1" applyNumberFormat="1" applyFont="1" applyFill="1" applyAlignment="1" applyProtection="1">
      <alignment horizontal="center"/>
      <protection locked="0"/>
    </xf>
    <xf numFmtId="171" fontId="7" fillId="0" borderId="0" xfId="0" applyNumberFormat="1" applyFont="1" applyAlignment="1">
      <alignment horizontal="left" vertical="center" wrapText="1" indent="1"/>
    </xf>
    <xf numFmtId="0" fontId="7" fillId="0" borderId="0" xfId="0" applyFont="1" applyAlignment="1">
      <alignment horizontal="left" vertical="center" wrapText="1" indent="1"/>
    </xf>
    <xf numFmtId="0" fontId="0" fillId="0" borderId="20" xfId="0" applyBorder="1" applyAlignment="1">
      <alignment horizontal="left" vertical="center" wrapText="1" indent="1"/>
    </xf>
    <xf numFmtId="0" fontId="5" fillId="5" borderId="3" xfId="0" applyFont="1" applyFill="1" applyBorder="1" applyAlignment="1">
      <alignment horizontal="left" vertical="center" wrapText="1" indent="1"/>
    </xf>
    <xf numFmtId="0" fontId="5" fillId="0" borderId="15" xfId="0" applyFont="1" applyBorder="1" applyAlignment="1">
      <alignment horizontal="left" vertical="center" wrapText="1" indent="1"/>
    </xf>
    <xf numFmtId="6" fontId="5" fillId="4" borderId="15" xfId="0" applyNumberFormat="1" applyFont="1" applyFill="1" applyBorder="1" applyAlignment="1" applyProtection="1">
      <alignment horizontal="left" vertical="center" wrapText="1" indent="1"/>
      <protection locked="0"/>
    </xf>
    <xf numFmtId="165" fontId="5" fillId="4" borderId="15" xfId="0" applyNumberFormat="1" applyFont="1" applyFill="1" applyBorder="1" applyAlignment="1" applyProtection="1">
      <alignment horizontal="left" vertical="center" wrapText="1" indent="1"/>
      <protection locked="0"/>
    </xf>
    <xf numFmtId="6" fontId="5" fillId="0" borderId="15" xfId="0" applyNumberFormat="1" applyFont="1" applyBorder="1" applyAlignment="1">
      <alignment horizontal="left" vertical="center" wrapText="1" indent="1"/>
    </xf>
    <xf numFmtId="165" fontId="5" fillId="8" borderId="15" xfId="0" applyNumberFormat="1" applyFont="1" applyFill="1" applyBorder="1" applyAlignment="1">
      <alignment horizontal="left" vertical="center" wrapText="1" indent="1"/>
    </xf>
    <xf numFmtId="0" fontId="5" fillId="0" borderId="31" xfId="0" applyFont="1" applyBorder="1" applyAlignment="1">
      <alignment horizontal="left" vertical="center" wrapText="1" indent="1"/>
    </xf>
    <xf numFmtId="6" fontId="5" fillId="4" borderId="31" xfId="0" applyNumberFormat="1" applyFont="1" applyFill="1" applyBorder="1" applyAlignment="1" applyProtection="1">
      <alignment horizontal="left" vertical="center" wrapText="1" indent="1"/>
      <protection locked="0"/>
    </xf>
    <xf numFmtId="165" fontId="5" fillId="8" borderId="31" xfId="0" applyNumberFormat="1" applyFont="1" applyFill="1" applyBorder="1" applyAlignment="1">
      <alignment horizontal="left" vertical="center" wrapText="1" indent="1"/>
    </xf>
    <xf numFmtId="6" fontId="5" fillId="0" borderId="31" xfId="0" applyNumberFormat="1" applyFont="1" applyBorder="1" applyAlignment="1">
      <alignment horizontal="left" vertical="center" wrapText="1" indent="1"/>
    </xf>
    <xf numFmtId="0" fontId="5" fillId="0" borderId="32" xfId="0" applyFont="1" applyBorder="1" applyAlignment="1">
      <alignment horizontal="left" vertical="center" wrapText="1" indent="1"/>
    </xf>
    <xf numFmtId="6" fontId="5" fillId="4" borderId="32" xfId="0" applyNumberFormat="1" applyFont="1" applyFill="1" applyBorder="1" applyAlignment="1" applyProtection="1">
      <alignment horizontal="left" vertical="center" wrapText="1" indent="1"/>
      <protection locked="0"/>
    </xf>
    <xf numFmtId="165" fontId="5" fillId="8" borderId="32" xfId="0" applyNumberFormat="1" applyFont="1" applyFill="1" applyBorder="1" applyAlignment="1">
      <alignment horizontal="left" vertical="center" wrapText="1" indent="1"/>
    </xf>
    <xf numFmtId="6" fontId="5" fillId="0" borderId="32" xfId="0" applyNumberFormat="1" applyFont="1" applyBorder="1" applyAlignment="1">
      <alignment horizontal="left" vertical="center" wrapText="1" indent="1"/>
    </xf>
    <xf numFmtId="6" fontId="18" fillId="9" borderId="15" xfId="0" applyNumberFormat="1" applyFont="1" applyFill="1" applyBorder="1" applyAlignment="1">
      <alignment horizontal="left" vertical="center" wrapText="1" indent="1"/>
    </xf>
    <xf numFmtId="0" fontId="3" fillId="0" borderId="28" xfId="0" applyFont="1" applyBorder="1" applyAlignment="1">
      <alignment horizontal="center"/>
    </xf>
    <xf numFmtId="8" fontId="0" fillId="0" borderId="14" xfId="0" applyNumberFormat="1" applyBorder="1" applyAlignment="1">
      <alignment horizontal="left" vertical="center" wrapText="1" indent="1"/>
    </xf>
    <xf numFmtId="6" fontId="5" fillId="9" borderId="15" xfId="0" applyNumberFormat="1" applyFont="1" applyFill="1" applyBorder="1" applyAlignment="1">
      <alignment horizontal="left" vertical="center" wrapText="1" indent="1"/>
    </xf>
    <xf numFmtId="6" fontId="5" fillId="6" borderId="15" xfId="0" applyNumberFormat="1" applyFont="1" applyFill="1" applyBorder="1" applyAlignment="1">
      <alignment horizontal="left" vertical="center" wrapText="1" indent="1"/>
    </xf>
    <xf numFmtId="8" fontId="7" fillId="0" borderId="20" xfId="0" applyNumberFormat="1" applyFont="1" applyBorder="1" applyAlignment="1">
      <alignment horizontal="left" vertical="center" wrapText="1" indent="1"/>
    </xf>
    <xf numFmtId="170" fontId="7" fillId="0" borderId="14" xfId="0" applyNumberFormat="1" applyFont="1" applyBorder="1" applyAlignment="1">
      <alignment horizontal="left" vertical="center" wrapText="1" indent="1"/>
    </xf>
    <xf numFmtId="6" fontId="5" fillId="8" borderId="15" xfId="0" applyNumberFormat="1" applyFont="1" applyFill="1" applyBorder="1" applyAlignment="1">
      <alignment horizontal="left" vertical="center" wrapText="1" indent="1"/>
    </xf>
    <xf numFmtId="8" fontId="0" fillId="7" borderId="14" xfId="0" applyNumberFormat="1" applyFill="1" applyBorder="1" applyAlignment="1" applyProtection="1">
      <alignment horizontal="left" vertical="center" wrapText="1" indent="1"/>
      <protection locked="0"/>
    </xf>
    <xf numFmtId="8" fontId="0" fillId="7" borderId="14" xfId="0" applyNumberFormat="1" applyFill="1" applyBorder="1" applyAlignment="1">
      <alignment horizontal="left" vertical="center" wrapText="1" indent="1"/>
    </xf>
    <xf numFmtId="6" fontId="36" fillId="5" borderId="15" xfId="0" applyNumberFormat="1" applyFont="1" applyFill="1" applyBorder="1" applyAlignment="1">
      <alignment horizontal="left" vertical="center" wrapText="1" indent="1"/>
    </xf>
    <xf numFmtId="6" fontId="5" fillId="10" borderId="15" xfId="0" applyNumberFormat="1" applyFont="1" applyFill="1" applyBorder="1" applyAlignment="1" applyProtection="1">
      <alignment horizontal="left" vertical="center" wrapText="1" indent="1"/>
      <protection locked="0"/>
    </xf>
    <xf numFmtId="0" fontId="0" fillId="6" borderId="15" xfId="0" applyFill="1" applyBorder="1" applyAlignment="1">
      <alignment horizontal="center"/>
    </xf>
    <xf numFmtId="164" fontId="3" fillId="5" borderId="15" xfId="0" applyNumberFormat="1" applyFont="1" applyFill="1" applyBorder="1" applyAlignment="1">
      <alignment horizontal="center"/>
    </xf>
    <xf numFmtId="6" fontId="5" fillId="5" borderId="15" xfId="0" applyNumberFormat="1" applyFont="1" applyFill="1" applyBorder="1" applyAlignment="1">
      <alignment horizontal="left" vertical="center" wrapText="1" indent="1"/>
    </xf>
    <xf numFmtId="6" fontId="7" fillId="0" borderId="14" xfId="0" applyNumberFormat="1" applyFont="1" applyBorder="1" applyAlignment="1">
      <alignment horizontal="left" vertical="center" wrapText="1" indent="1"/>
    </xf>
    <xf numFmtId="3" fontId="35" fillId="21" borderId="1" xfId="1" applyNumberFormat="1" applyFont="1" applyFill="1" applyAlignment="1" applyProtection="1">
      <alignment horizontal="center"/>
      <protection locked="0"/>
    </xf>
    <xf numFmtId="0" fontId="5" fillId="0" borderId="26" xfId="0" applyFont="1" applyBorder="1" applyAlignment="1">
      <alignment horizontal="left" vertical="center" wrapText="1" indent="1"/>
    </xf>
    <xf numFmtId="6" fontId="5" fillId="4" borderId="26" xfId="0" applyNumberFormat="1" applyFont="1" applyFill="1" applyBorder="1" applyAlignment="1" applyProtection="1">
      <alignment horizontal="left" vertical="center" wrapText="1" indent="1"/>
      <protection locked="0"/>
    </xf>
    <xf numFmtId="165" fontId="5" fillId="4" borderId="26" xfId="0" applyNumberFormat="1" applyFont="1" applyFill="1" applyBorder="1" applyAlignment="1" applyProtection="1">
      <alignment horizontal="left" vertical="center" wrapText="1" indent="1"/>
      <protection locked="0"/>
    </xf>
    <xf numFmtId="6" fontId="5" fillId="0" borderId="26" xfId="0" applyNumberFormat="1" applyFont="1" applyBorder="1" applyAlignment="1">
      <alignment horizontal="left" vertical="center" wrapText="1" indent="1"/>
    </xf>
    <xf numFmtId="6" fontId="5" fillId="8" borderId="26" xfId="0" applyNumberFormat="1" applyFont="1" applyFill="1" applyBorder="1" applyAlignment="1" applyProtection="1">
      <alignment horizontal="left" vertical="center" wrapText="1" indent="1"/>
      <protection locked="0"/>
    </xf>
    <xf numFmtId="165" fontId="5" fillId="21" borderId="26" xfId="0" applyNumberFormat="1" applyFont="1" applyFill="1" applyBorder="1" applyAlignment="1">
      <alignment horizontal="left" vertical="center" wrapText="1" indent="1"/>
    </xf>
    <xf numFmtId="6" fontId="5" fillId="8" borderId="31" xfId="0" applyNumberFormat="1" applyFont="1" applyFill="1" applyBorder="1" applyAlignment="1" applyProtection="1">
      <alignment horizontal="left" vertical="center" wrapText="1" indent="1"/>
      <protection locked="0"/>
    </xf>
    <xf numFmtId="0" fontId="5" fillId="0" borderId="40" xfId="0" applyFont="1" applyBorder="1" applyAlignment="1">
      <alignment horizontal="left" vertical="center" wrapText="1" indent="1"/>
    </xf>
    <xf numFmtId="6" fontId="5" fillId="8" borderId="32" xfId="0" applyNumberFormat="1" applyFont="1" applyFill="1" applyBorder="1" applyAlignment="1" applyProtection="1">
      <alignment horizontal="left" vertical="center" wrapText="1" indent="1"/>
      <protection locked="0"/>
    </xf>
    <xf numFmtId="6" fontId="18" fillId="9" borderId="26" xfId="0" applyNumberFormat="1" applyFont="1" applyFill="1" applyBorder="1" applyAlignment="1">
      <alignment horizontal="left" vertical="center" wrapText="1" indent="1"/>
    </xf>
    <xf numFmtId="0" fontId="0" fillId="0" borderId="24" xfId="0" applyBorder="1" applyAlignment="1">
      <alignment horizontal="left" vertical="center" wrapText="1" indent="1"/>
    </xf>
    <xf numFmtId="8" fontId="0" fillId="0" borderId="25" xfId="0" applyNumberFormat="1" applyBorder="1" applyAlignment="1">
      <alignment horizontal="left" vertical="center" wrapText="1" indent="1"/>
    </xf>
    <xf numFmtId="6" fontId="5" fillId="9" borderId="26" xfId="0" applyNumberFormat="1" applyFont="1" applyFill="1" applyBorder="1" applyAlignment="1">
      <alignment horizontal="left" vertical="center" wrapText="1" indent="1"/>
    </xf>
    <xf numFmtId="6" fontId="5" fillId="6" borderId="26" xfId="0" applyNumberFormat="1" applyFont="1" applyFill="1" applyBorder="1" applyAlignment="1">
      <alignment horizontal="left" vertical="center" wrapText="1" indent="1"/>
    </xf>
    <xf numFmtId="8" fontId="7" fillId="0" borderId="24" xfId="0" applyNumberFormat="1" applyFont="1" applyBorder="1" applyAlignment="1">
      <alignment horizontal="left" vertical="center" wrapText="1" indent="1"/>
    </xf>
    <xf numFmtId="170" fontId="7" fillId="0" borderId="25" xfId="0" applyNumberFormat="1" applyFont="1" applyBorder="1" applyAlignment="1">
      <alignment horizontal="left" vertical="center" wrapText="1" indent="1"/>
    </xf>
    <xf numFmtId="6" fontId="5" fillId="8" borderId="26" xfId="0" applyNumberFormat="1" applyFont="1" applyFill="1" applyBorder="1" applyAlignment="1">
      <alignment horizontal="left" vertical="center" wrapText="1" indent="1"/>
    </xf>
    <xf numFmtId="172" fontId="7" fillId="0" borderId="0" xfId="0" applyNumberFormat="1" applyFont="1" applyAlignment="1">
      <alignment horizontal="left" vertical="center" wrapText="1" indent="1"/>
    </xf>
    <xf numFmtId="171" fontId="7" fillId="0" borderId="24" xfId="0" applyNumberFormat="1" applyFont="1" applyBorder="1" applyAlignment="1">
      <alignment horizontal="left" vertical="center" wrapText="1" indent="1"/>
    </xf>
    <xf numFmtId="0" fontId="7" fillId="0" borderId="24" xfId="0" applyFont="1" applyBorder="1" applyAlignment="1">
      <alignment horizontal="left" vertical="center" wrapText="1" indent="1"/>
    </xf>
    <xf numFmtId="8" fontId="0" fillId="7" borderId="25" xfId="0" applyNumberFormat="1" applyFill="1" applyBorder="1" applyAlignment="1" applyProtection="1">
      <alignment horizontal="left" vertical="center" wrapText="1" indent="1"/>
      <protection locked="0"/>
    </xf>
    <xf numFmtId="8" fontId="0" fillId="7" borderId="25" xfId="0" applyNumberFormat="1" applyFill="1" applyBorder="1" applyAlignment="1">
      <alignment horizontal="left" vertical="center" wrapText="1" indent="1"/>
    </xf>
    <xf numFmtId="6" fontId="36" fillId="5" borderId="26" xfId="0" applyNumberFormat="1" applyFont="1" applyFill="1" applyBorder="1" applyAlignment="1">
      <alignment horizontal="left" vertical="center" wrapText="1" indent="1"/>
    </xf>
    <xf numFmtId="0" fontId="0" fillId="6" borderId="26" xfId="0" applyFill="1" applyBorder="1" applyAlignment="1">
      <alignment horizontal="center"/>
    </xf>
    <xf numFmtId="164" fontId="3" fillId="5" borderId="26" xfId="0" applyNumberFormat="1" applyFont="1" applyFill="1" applyBorder="1" applyAlignment="1">
      <alignment horizontal="center"/>
    </xf>
    <xf numFmtId="164" fontId="7" fillId="8" borderId="0" xfId="0" applyNumberFormat="1" applyFont="1" applyFill="1"/>
    <xf numFmtId="4" fontId="0" fillId="8" borderId="0" xfId="0" applyNumberFormat="1" applyFill="1"/>
    <xf numFmtId="0" fontId="3" fillId="8" borderId="28" xfId="0" applyFont="1" applyFill="1" applyBorder="1" applyAlignment="1">
      <alignment horizontal="center"/>
    </xf>
    <xf numFmtId="3" fontId="0" fillId="8" borderId="0" xfId="0" applyNumberFormat="1" applyFill="1"/>
    <xf numFmtId="9" fontId="0" fillId="8" borderId="0" xfId="0" applyNumberFormat="1" applyFill="1"/>
    <xf numFmtId="164" fontId="0" fillId="8" borderId="0" xfId="0" applyNumberFormat="1" applyFill="1"/>
    <xf numFmtId="0" fontId="0" fillId="22" borderId="26" xfId="0" applyFill="1" applyBorder="1" applyAlignment="1" applyProtection="1">
      <alignment horizontal="left" vertical="center" indent="1"/>
      <protection locked="0"/>
    </xf>
    <xf numFmtId="0" fontId="7" fillId="8" borderId="0" xfId="0" applyFont="1" applyFill="1"/>
    <xf numFmtId="0" fontId="45" fillId="0" borderId="0" xfId="5" applyFont="1" applyBorder="1" applyAlignment="1" applyProtection="1"/>
    <xf numFmtId="0" fontId="44" fillId="0" borderId="0" xfId="5" applyFont="1" applyBorder="1" applyAlignment="1" applyProtection="1">
      <alignment horizontal="left" vertical="center"/>
    </xf>
    <xf numFmtId="0" fontId="27" fillId="0" borderId="0" xfId="5" applyFont="1" applyBorder="1" applyAlignment="1" applyProtection="1">
      <alignment horizontal="left" vertical="center"/>
    </xf>
    <xf numFmtId="0" fontId="45" fillId="8" borderId="0" xfId="5" applyFont="1" applyFill="1" applyBorder="1" applyAlignment="1" applyProtection="1"/>
    <xf numFmtId="0" fontId="41" fillId="8" borderId="0" xfId="5" applyFont="1" applyFill="1" applyBorder="1" applyAlignment="1" applyProtection="1"/>
    <xf numFmtId="0" fontId="45" fillId="0" borderId="0" xfId="5" applyFont="1" applyBorder="1" applyAlignment="1" applyProtection="1">
      <alignment horizontal="left" vertical="center"/>
    </xf>
    <xf numFmtId="0" fontId="45" fillId="0" borderId="50" xfId="5" applyFont="1" applyFill="1" applyBorder="1" applyAlignment="1" applyProtection="1">
      <alignment horizontal="left" vertical="center"/>
    </xf>
    <xf numFmtId="0" fontId="45" fillId="0" borderId="50" xfId="5" applyFont="1" applyBorder="1" applyAlignment="1" applyProtection="1"/>
    <xf numFmtId="0" fontId="46" fillId="0" borderId="54" xfId="5" applyFont="1" applyBorder="1" applyAlignment="1" applyProtection="1">
      <alignment horizontal="center" vertical="center" wrapText="1"/>
    </xf>
    <xf numFmtId="0" fontId="20" fillId="8" borderId="0" xfId="4" applyFill="1"/>
    <xf numFmtId="0" fontId="27" fillId="8" borderId="0" xfId="4" applyFont="1" applyFill="1"/>
    <xf numFmtId="0" fontId="20" fillId="8" borderId="0" xfId="4" applyFill="1" applyAlignment="1">
      <alignment horizontal="center"/>
    </xf>
    <xf numFmtId="0" fontId="21" fillId="8" borderId="0" xfId="4" applyFont="1" applyFill="1"/>
    <xf numFmtId="0" fontId="20" fillId="9" borderId="0" xfId="4" applyFill="1"/>
    <xf numFmtId="0" fontId="20" fillId="8" borderId="44" xfId="4" applyFill="1" applyBorder="1"/>
    <xf numFmtId="0" fontId="27" fillId="0" borderId="9" xfId="4" applyFont="1" applyBorder="1"/>
    <xf numFmtId="0" fontId="21" fillId="9" borderId="0" xfId="4" applyFont="1" applyFill="1"/>
    <xf numFmtId="0" fontId="22" fillId="8" borderId="0" xfId="4" applyFont="1" applyFill="1"/>
    <xf numFmtId="0" fontId="22" fillId="11" borderId="0" xfId="4" applyFont="1" applyFill="1"/>
    <xf numFmtId="0" fontId="23" fillId="8" borderId="0" xfId="4" applyFont="1" applyFill="1"/>
    <xf numFmtId="0" fontId="20" fillId="11" borderId="0" xfId="4" applyFill="1"/>
    <xf numFmtId="0" fontId="20" fillId="12" borderId="0" xfId="4" applyFill="1"/>
    <xf numFmtId="0" fontId="24" fillId="8" borderId="12" xfId="4" applyFont="1" applyFill="1" applyBorder="1" applyAlignment="1">
      <alignment horizontal="center" vertical="center"/>
    </xf>
    <xf numFmtId="0" fontId="20" fillId="8" borderId="12" xfId="4" applyFill="1" applyBorder="1"/>
    <xf numFmtId="0" fontId="28" fillId="8" borderId="0" xfId="4" applyFont="1" applyFill="1" applyAlignment="1">
      <alignment horizontal="left" vertical="top"/>
    </xf>
    <xf numFmtId="0" fontId="28" fillId="0" borderId="12" xfId="4" applyFont="1" applyBorder="1" applyAlignment="1">
      <alignment horizontal="left" vertical="top" wrapText="1"/>
    </xf>
    <xf numFmtId="0" fontId="28" fillId="0" borderId="0" xfId="4" applyFont="1" applyAlignment="1">
      <alignment horizontal="left" vertical="top" wrapText="1"/>
    </xf>
    <xf numFmtId="0" fontId="23" fillId="8" borderId="52" xfId="4" applyFont="1" applyFill="1" applyBorder="1" applyAlignment="1">
      <alignment horizontal="center" vertical="center" wrapText="1"/>
    </xf>
    <xf numFmtId="0" fontId="20" fillId="8" borderId="11" xfId="4" applyFill="1" applyBorder="1" applyAlignment="1">
      <alignment horizontal="center" vertical="center" wrapText="1"/>
    </xf>
    <xf numFmtId="0" fontId="20" fillId="8" borderId="53" xfId="4" applyFill="1" applyBorder="1"/>
    <xf numFmtId="0" fontId="27" fillId="8" borderId="0" xfId="4" applyFont="1" applyFill="1" applyAlignment="1">
      <alignment horizontal="right"/>
    </xf>
    <xf numFmtId="0" fontId="27" fillId="0" borderId="12" xfId="4" applyFont="1" applyBorder="1" applyAlignment="1">
      <alignment horizontal="justify" vertical="center" wrapText="1"/>
    </xf>
    <xf numFmtId="0" fontId="27" fillId="0" borderId="54" xfId="4" applyFont="1" applyBorder="1" applyAlignment="1">
      <alignment horizontal="center" vertical="center" wrapText="1"/>
    </xf>
    <xf numFmtId="0" fontId="27" fillId="0" borderId="33" xfId="4" applyFont="1" applyBorder="1" applyAlignment="1">
      <alignment horizontal="center" vertical="center" wrapText="1"/>
    </xf>
    <xf numFmtId="0" fontId="20" fillId="8" borderId="33" xfId="4" applyFill="1" applyBorder="1"/>
    <xf numFmtId="0" fontId="39" fillId="0" borderId="0" xfId="0" applyFont="1" applyAlignment="1">
      <alignment horizontal="left" vertical="center" wrapText="1" indent="1"/>
    </xf>
    <xf numFmtId="0" fontId="22" fillId="11" borderId="0" xfId="4" applyFont="1" applyFill="1" applyAlignment="1">
      <alignment horizontal="center" vertical="center"/>
    </xf>
    <xf numFmtId="0" fontId="27" fillId="0" borderId="45" xfId="4" applyFont="1" applyBorder="1" applyAlignment="1">
      <alignment horizontal="justify" vertical="center" wrapText="1"/>
    </xf>
    <xf numFmtId="0" fontId="29" fillId="8" borderId="45" xfId="4" applyFont="1" applyFill="1" applyBorder="1" applyAlignment="1">
      <alignment horizontal="right" vertical="top" wrapText="1"/>
    </xf>
    <xf numFmtId="0" fontId="29" fillId="8" borderId="0" xfId="4" applyFont="1" applyFill="1" applyAlignment="1">
      <alignment horizontal="right" vertical="top" wrapText="1"/>
    </xf>
    <xf numFmtId="0" fontId="29" fillId="8" borderId="28" xfId="4" applyFont="1" applyFill="1" applyBorder="1" applyAlignment="1">
      <alignment horizontal="center" vertical="top" wrapText="1"/>
    </xf>
    <xf numFmtId="0" fontId="23" fillId="8" borderId="0" xfId="4" applyFont="1" applyFill="1" applyAlignment="1">
      <alignment horizontal="center" vertical="center" wrapText="1"/>
    </xf>
    <xf numFmtId="0" fontId="20" fillId="8" borderId="0" xfId="4" applyFill="1" applyAlignment="1">
      <alignment horizontal="center" vertical="center" wrapText="1"/>
    </xf>
    <xf numFmtId="0" fontId="27" fillId="0" borderId="45" xfId="4" applyFont="1" applyBorder="1" applyAlignment="1">
      <alignment horizontal="left" vertical="top" shrinkToFit="1"/>
    </xf>
    <xf numFmtId="0" fontId="27" fillId="8" borderId="45" xfId="4" applyFont="1" applyFill="1" applyBorder="1" applyAlignment="1">
      <alignment horizontal="justify" vertical="center" wrapText="1"/>
    </xf>
    <xf numFmtId="49" fontId="23" fillId="8" borderId="34" xfId="4" applyNumberFormat="1" applyFont="1" applyFill="1" applyBorder="1" applyAlignment="1">
      <alignment horizontal="center" vertical="center" wrapText="1"/>
    </xf>
    <xf numFmtId="0" fontId="27" fillId="8" borderId="0" xfId="4" applyFont="1" applyFill="1" applyAlignment="1">
      <alignment horizontal="center" vertical="center" wrapText="1"/>
    </xf>
    <xf numFmtId="0" fontId="23" fillId="8" borderId="34" xfId="4" applyFont="1" applyFill="1" applyBorder="1" applyAlignment="1">
      <alignment horizontal="justify" vertical="top" wrapText="1"/>
    </xf>
    <xf numFmtId="168" fontId="23" fillId="8" borderId="0" xfId="4" applyNumberFormat="1" applyFont="1" applyFill="1" applyAlignment="1">
      <alignment horizontal="center" vertical="center" wrapText="1"/>
    </xf>
    <xf numFmtId="0" fontId="23" fillId="8" borderId="45" xfId="4" applyFont="1" applyFill="1" applyBorder="1" applyAlignment="1">
      <alignment horizontal="left" vertical="top" wrapText="1"/>
    </xf>
    <xf numFmtId="0" fontId="20" fillId="0" borderId="33" xfId="4" applyBorder="1"/>
    <xf numFmtId="0" fontId="20" fillId="0" borderId="0" xfId="4"/>
    <xf numFmtId="0" fontId="31" fillId="8" borderId="45" xfId="4" applyFont="1" applyFill="1" applyBorder="1" applyAlignment="1">
      <alignment horizontal="center" vertical="center" wrapText="1"/>
    </xf>
    <xf numFmtId="0" fontId="20" fillId="8" borderId="54" xfId="4" applyFill="1" applyBorder="1" applyAlignment="1">
      <alignment horizontal="center" vertical="center" wrapText="1"/>
    </xf>
    <xf numFmtId="0" fontId="20" fillId="8" borderId="31" xfId="4" applyFill="1" applyBorder="1" applyAlignment="1">
      <alignment horizontal="center" vertical="center" wrapText="1"/>
    </xf>
    <xf numFmtId="0" fontId="23" fillId="8" borderId="34" xfId="4" applyFont="1" applyFill="1" applyBorder="1" applyAlignment="1">
      <alignment horizontal="center" vertical="center" wrapText="1"/>
    </xf>
    <xf numFmtId="14" fontId="23" fillId="8" borderId="0" xfId="4" applyNumberFormat="1" applyFont="1" applyFill="1" applyAlignment="1">
      <alignment horizontal="center" vertical="center" wrapText="1"/>
    </xf>
    <xf numFmtId="0" fontId="27" fillId="0" borderId="33" xfId="4" applyFont="1" applyBorder="1"/>
    <xf numFmtId="0" fontId="0" fillId="0" borderId="0" xfId="0" applyAlignment="1">
      <alignment horizontal="center" wrapText="1"/>
    </xf>
    <xf numFmtId="0" fontId="23" fillId="8" borderId="33" xfId="4" applyFont="1" applyFill="1" applyBorder="1"/>
    <xf numFmtId="0" fontId="22" fillId="11" borderId="0" xfId="4" applyFont="1" applyFill="1" applyAlignment="1">
      <alignment horizontal="center" vertical="center" wrapText="1"/>
    </xf>
    <xf numFmtId="0" fontId="41" fillId="8" borderId="45" xfId="4" applyFont="1" applyFill="1" applyBorder="1"/>
    <xf numFmtId="0" fontId="29" fillId="8" borderId="0" xfId="4" applyFont="1" applyFill="1" applyAlignment="1">
      <alignment horizontal="justify" vertical="top" wrapText="1"/>
    </xf>
    <xf numFmtId="0" fontId="23" fillId="8" borderId="0" xfId="4" applyFont="1" applyFill="1" applyAlignment="1">
      <alignment horizontal="justify" vertical="top" wrapText="1"/>
    </xf>
    <xf numFmtId="0" fontId="39" fillId="0" borderId="0" xfId="0" applyFont="1"/>
    <xf numFmtId="0" fontId="27" fillId="9" borderId="0" xfId="4" applyFont="1" applyFill="1"/>
    <xf numFmtId="0" fontId="27" fillId="8" borderId="0" xfId="4" applyFont="1" applyFill="1" applyAlignment="1">
      <alignment horizontal="center"/>
    </xf>
    <xf numFmtId="0" fontId="27" fillId="8" borderId="33" xfId="4" applyFont="1" applyFill="1" applyBorder="1"/>
    <xf numFmtId="0" fontId="42" fillId="9" borderId="0" xfId="4" applyFont="1" applyFill="1"/>
    <xf numFmtId="0" fontId="43" fillId="8" borderId="0" xfId="4" applyFont="1" applyFill="1"/>
    <xf numFmtId="0" fontId="43" fillId="11" borderId="0" xfId="4" applyFont="1" applyFill="1"/>
    <xf numFmtId="0" fontId="27" fillId="11" borderId="0" xfId="4" applyFont="1" applyFill="1"/>
    <xf numFmtId="0" fontId="27" fillId="12" borderId="0" xfId="4" applyFont="1" applyFill="1"/>
    <xf numFmtId="0" fontId="39" fillId="0" borderId="0" xfId="0" applyFont="1" applyAlignment="1">
      <alignment horizontal="left" vertical="center" indent="1" shrinkToFit="1"/>
    </xf>
    <xf numFmtId="0" fontId="37" fillId="0" borderId="0" xfId="0" applyFont="1" applyAlignment="1">
      <alignment vertical="center" wrapText="1"/>
    </xf>
    <xf numFmtId="1" fontId="27" fillId="8" borderId="47" xfId="4" applyNumberFormat="1" applyFont="1" applyFill="1" applyBorder="1" applyAlignment="1">
      <alignment horizontal="right" wrapText="1"/>
    </xf>
    <xf numFmtId="174" fontId="27" fillId="8" borderId="47" xfId="4" applyNumberFormat="1" applyFont="1" applyFill="1" applyBorder="1" applyAlignment="1">
      <alignment wrapText="1"/>
    </xf>
    <xf numFmtId="0" fontId="38" fillId="8" borderId="33" xfId="4" applyFont="1" applyFill="1" applyBorder="1"/>
    <xf numFmtId="0" fontId="38" fillId="8" borderId="0" xfId="4" applyFont="1" applyFill="1"/>
    <xf numFmtId="14" fontId="38" fillId="8" borderId="33" xfId="4" applyNumberFormat="1" applyFont="1" applyFill="1" applyBorder="1"/>
    <xf numFmtId="1" fontId="38" fillId="8" borderId="0" xfId="4" applyNumberFormat="1" applyFont="1" applyFill="1"/>
    <xf numFmtId="0" fontId="27" fillId="0" borderId="45" xfId="4" applyFont="1" applyBorder="1"/>
    <xf numFmtId="0" fontId="27" fillId="0" borderId="0" xfId="4" applyFont="1"/>
    <xf numFmtId="0" fontId="27" fillId="0" borderId="0" xfId="4" applyFont="1" applyAlignment="1">
      <alignment horizontal="center"/>
    </xf>
    <xf numFmtId="0" fontId="27" fillId="0" borderId="48" xfId="4" applyFont="1" applyBorder="1" applyAlignment="1">
      <alignment horizontal="left" vertical="center"/>
    </xf>
    <xf numFmtId="0" fontId="27" fillId="0" borderId="0" xfId="4" applyFont="1" applyAlignment="1">
      <alignment horizontal="left" vertical="center"/>
    </xf>
    <xf numFmtId="165" fontId="27" fillId="9" borderId="47" xfId="4" applyNumberFormat="1" applyFont="1" applyFill="1" applyBorder="1" applyAlignment="1">
      <alignment horizontal="right" wrapText="1"/>
    </xf>
    <xf numFmtId="0" fontId="27" fillId="8" borderId="50" xfId="4" applyFont="1" applyFill="1" applyBorder="1"/>
    <xf numFmtId="0" fontId="27" fillId="8" borderId="9" xfId="4" applyFont="1" applyFill="1" applyBorder="1"/>
    <xf numFmtId="0" fontId="27" fillId="9" borderId="9" xfId="4" applyFont="1" applyFill="1" applyBorder="1"/>
    <xf numFmtId="0" fontId="27" fillId="18" borderId="9" xfId="4" applyFont="1" applyFill="1" applyBorder="1"/>
    <xf numFmtId="0" fontId="27" fillId="18" borderId="33" xfId="4" applyFont="1" applyFill="1" applyBorder="1"/>
    <xf numFmtId="0" fontId="27" fillId="0" borderId="0" xfId="4" applyFont="1" applyAlignment="1">
      <alignment horizontal="right"/>
    </xf>
    <xf numFmtId="165" fontId="27" fillId="0" borderId="45" xfId="4" applyNumberFormat="1" applyFont="1" applyBorder="1"/>
    <xf numFmtId="0" fontId="49" fillId="8" borderId="0" xfId="4" applyFont="1" applyFill="1" applyAlignment="1">
      <alignment horizontal="left" vertical="center"/>
    </xf>
    <xf numFmtId="0" fontId="41" fillId="11" borderId="0" xfId="4" applyFont="1" applyFill="1"/>
    <xf numFmtId="0" fontId="49" fillId="8" borderId="50" xfId="4" applyFont="1" applyFill="1" applyBorder="1" applyAlignment="1">
      <alignment horizontal="left" vertical="center"/>
    </xf>
    <xf numFmtId="0" fontId="54" fillId="11" borderId="0" xfId="4" applyFont="1" applyFill="1"/>
    <xf numFmtId="0" fontId="27" fillId="8" borderId="48" xfId="4" applyFont="1" applyFill="1" applyBorder="1" applyAlignment="1">
      <alignment horizontal="right"/>
    </xf>
    <xf numFmtId="0" fontId="27" fillId="18" borderId="0" xfId="4" applyFont="1" applyFill="1"/>
    <xf numFmtId="0" fontId="27" fillId="0" borderId="0" xfId="4" applyFont="1" applyAlignment="1">
      <alignment horizontal="left"/>
    </xf>
    <xf numFmtId="0" fontId="27" fillId="8" borderId="0" xfId="4" applyFont="1" applyFill="1" applyAlignment="1">
      <alignment horizontal="right" vertical="justify"/>
    </xf>
    <xf numFmtId="0" fontId="27" fillId="8" borderId="47" xfId="4" applyFont="1" applyFill="1" applyBorder="1"/>
    <xf numFmtId="0" fontId="27" fillId="8" borderId="16" xfId="4" applyFont="1" applyFill="1" applyBorder="1" applyAlignment="1">
      <alignment horizontal="center"/>
    </xf>
    <xf numFmtId="0" fontId="27" fillId="8" borderId="16" xfId="4" applyFont="1" applyFill="1" applyBorder="1"/>
    <xf numFmtId="0" fontId="27" fillId="8" borderId="16" xfId="4" applyFont="1" applyFill="1" applyBorder="1" applyAlignment="1">
      <alignment horizontal="right"/>
    </xf>
    <xf numFmtId="0" fontId="27" fillId="8" borderId="57" xfId="4" applyFont="1" applyFill="1" applyBorder="1"/>
    <xf numFmtId="0" fontId="20" fillId="18" borderId="0" xfId="4" applyFill="1"/>
    <xf numFmtId="0" fontId="21" fillId="11" borderId="0" xfId="4" applyFont="1" applyFill="1"/>
    <xf numFmtId="0" fontId="37" fillId="8" borderId="50" xfId="0" applyFont="1" applyFill="1" applyBorder="1" applyAlignment="1">
      <alignment wrapText="1"/>
    </xf>
    <xf numFmtId="0" fontId="37" fillId="8" borderId="0" xfId="0" applyFont="1" applyFill="1" applyAlignment="1">
      <alignment wrapText="1"/>
    </xf>
    <xf numFmtId="0" fontId="37" fillId="8" borderId="33" xfId="0" applyFont="1" applyFill="1" applyBorder="1" applyAlignment="1">
      <alignment wrapText="1"/>
    </xf>
    <xf numFmtId="0" fontId="55" fillId="0" borderId="19" xfId="0" applyFont="1" applyBorder="1"/>
    <xf numFmtId="0" fontId="31" fillId="8" borderId="16" xfId="4" applyFont="1" applyFill="1" applyBorder="1"/>
    <xf numFmtId="0" fontId="56" fillId="8" borderId="16" xfId="4" applyFont="1" applyFill="1" applyBorder="1"/>
    <xf numFmtId="49" fontId="31" fillId="8" borderId="16" xfId="4" applyNumberFormat="1" applyFont="1" applyFill="1" applyBorder="1"/>
    <xf numFmtId="0" fontId="53" fillId="0" borderId="16" xfId="0" applyFont="1" applyBorder="1"/>
    <xf numFmtId="0" fontId="31" fillId="8" borderId="16" xfId="4" applyFont="1" applyFill="1" applyBorder="1" applyAlignment="1">
      <alignment horizontal="center"/>
    </xf>
    <xf numFmtId="0" fontId="57" fillId="8" borderId="16" xfId="4" applyFont="1" applyFill="1" applyBorder="1"/>
    <xf numFmtId="14" fontId="31" fillId="8" borderId="16" xfId="4" applyNumberFormat="1" applyFont="1" applyFill="1" applyBorder="1"/>
    <xf numFmtId="0" fontId="31" fillId="8" borderId="17" xfId="4" applyFont="1" applyFill="1" applyBorder="1"/>
    <xf numFmtId="0" fontId="20" fillId="8" borderId="10" xfId="4" applyFill="1" applyBorder="1"/>
    <xf numFmtId="0" fontId="20" fillId="11" borderId="0" xfId="4" applyFill="1" applyAlignment="1">
      <alignment horizontal="center"/>
    </xf>
    <xf numFmtId="0" fontId="20" fillId="19" borderId="0" xfId="4" applyFill="1"/>
    <xf numFmtId="0" fontId="20" fillId="12" borderId="0" xfId="4" applyFill="1" applyAlignment="1">
      <alignment horizontal="center"/>
    </xf>
    <xf numFmtId="0" fontId="21" fillId="12" borderId="0" xfId="4" applyFont="1" applyFill="1"/>
    <xf numFmtId="0" fontId="20" fillId="20" borderId="0" xfId="4" applyFill="1"/>
    <xf numFmtId="0" fontId="58" fillId="0" borderId="0" xfId="0" applyFont="1" applyAlignment="1">
      <alignment horizontal="left" vertical="center" wrapText="1" indent="1"/>
    </xf>
    <xf numFmtId="0" fontId="43" fillId="11" borderId="0" xfId="4" applyFont="1" applyFill="1" applyAlignment="1">
      <alignment horizontal="center" vertical="center"/>
    </xf>
    <xf numFmtId="167" fontId="27" fillId="14" borderId="47" xfId="4" applyNumberFormat="1" applyFont="1" applyFill="1" applyBorder="1" applyAlignment="1" applyProtection="1">
      <alignment horizontal="center" vertical="center" wrapText="1"/>
      <protection locked="0"/>
    </xf>
    <xf numFmtId="0" fontId="0" fillId="0" borderId="50" xfId="0" applyBorder="1" applyAlignment="1">
      <alignment horizontal="center" wrapText="1"/>
    </xf>
    <xf numFmtId="0" fontId="27" fillId="14" borderId="39" xfId="4" applyFont="1" applyFill="1" applyBorder="1" applyAlignment="1" applyProtection="1">
      <alignment horizontal="center"/>
      <protection locked="0"/>
    </xf>
    <xf numFmtId="166" fontId="27" fillId="17" borderId="47" xfId="4" applyNumberFormat="1" applyFont="1" applyFill="1" applyBorder="1" applyAlignment="1" applyProtection="1">
      <alignment horizontal="center" vertical="center" shrinkToFit="1"/>
      <protection locked="0"/>
    </xf>
    <xf numFmtId="0" fontId="37" fillId="26" borderId="0" xfId="0" applyFont="1" applyFill="1" applyAlignment="1">
      <alignment vertical="center" wrapText="1"/>
    </xf>
    <xf numFmtId="0" fontId="27" fillId="26" borderId="47" xfId="4" applyFont="1" applyFill="1" applyBorder="1" applyAlignment="1" applyProtection="1">
      <alignment shrinkToFit="1"/>
      <protection locked="0"/>
    </xf>
    <xf numFmtId="14" fontId="27" fillId="26" borderId="47" xfId="4" applyNumberFormat="1" applyFont="1" applyFill="1" applyBorder="1" applyAlignment="1" applyProtection="1">
      <alignment wrapText="1"/>
      <protection locked="0"/>
    </xf>
    <xf numFmtId="166" fontId="27" fillId="26" borderId="47" xfId="4" applyNumberFormat="1" applyFont="1" applyFill="1" applyBorder="1" applyAlignment="1" applyProtection="1">
      <alignment wrapText="1"/>
      <protection locked="0"/>
    </xf>
    <xf numFmtId="1" fontId="27" fillId="14" borderId="36" xfId="4" applyNumberFormat="1" applyFont="1" applyFill="1" applyBorder="1" applyAlignment="1" applyProtection="1">
      <alignment horizontal="center" wrapText="1"/>
      <protection locked="0"/>
    </xf>
    <xf numFmtId="173" fontId="27" fillId="25" borderId="47" xfId="4" applyNumberFormat="1" applyFont="1" applyFill="1" applyBorder="1" applyAlignment="1" applyProtection="1">
      <alignment vertical="center" wrapText="1"/>
      <protection locked="0"/>
    </xf>
    <xf numFmtId="173" fontId="27" fillId="17" borderId="47" xfId="4" applyNumberFormat="1" applyFont="1" applyFill="1" applyBorder="1" applyAlignment="1" applyProtection="1">
      <alignment horizontal="center" vertical="center" wrapText="1"/>
      <protection locked="0"/>
    </xf>
    <xf numFmtId="0" fontId="37" fillId="8" borderId="0" xfId="0" applyFont="1" applyFill="1"/>
    <xf numFmtId="1" fontId="27" fillId="14" borderId="39" xfId="4" applyNumberFormat="1" applyFont="1" applyFill="1" applyBorder="1" applyAlignment="1" applyProtection="1">
      <alignment horizontal="center"/>
      <protection locked="0"/>
    </xf>
    <xf numFmtId="0" fontId="23" fillId="8" borderId="34" xfId="4" applyFont="1" applyFill="1" applyBorder="1" applyAlignment="1">
      <alignment wrapText="1"/>
    </xf>
    <xf numFmtId="0" fontId="23" fillId="8" borderId="0" xfId="4" applyFont="1" applyFill="1" applyAlignment="1">
      <alignment wrapText="1"/>
    </xf>
    <xf numFmtId="0" fontId="41" fillId="0" borderId="48" xfId="4" applyFont="1" applyBorder="1" applyAlignment="1">
      <alignment horizontal="left" vertical="center"/>
    </xf>
    <xf numFmtId="0" fontId="41" fillId="0" borderId="0" xfId="4" applyFont="1" applyAlignment="1">
      <alignment vertical="center"/>
    </xf>
    <xf numFmtId="173" fontId="27" fillId="14" borderId="15" xfId="4" applyNumberFormat="1" applyFont="1" applyFill="1" applyBorder="1" applyAlignment="1" applyProtection="1">
      <alignment horizontal="right"/>
      <protection locked="0"/>
    </xf>
    <xf numFmtId="0" fontId="30" fillId="5" borderId="46" xfId="5" applyFont="1" applyFill="1" applyBorder="1" applyAlignment="1" applyProtection="1">
      <alignment horizontal="center" vertical="center" wrapText="1"/>
    </xf>
    <xf numFmtId="0" fontId="23" fillId="0" borderId="46" xfId="4" applyFont="1" applyBorder="1" applyAlignment="1">
      <alignment horizontal="center" vertical="center" wrapText="1"/>
    </xf>
    <xf numFmtId="0" fontId="23" fillId="0" borderId="45" xfId="4" applyFont="1" applyBorder="1" applyAlignment="1">
      <alignment horizontal="center" vertical="center" wrapText="1"/>
    </xf>
    <xf numFmtId="0" fontId="27" fillId="14" borderId="49" xfId="4" applyFont="1" applyFill="1" applyBorder="1" applyAlignment="1" applyProtection="1">
      <alignment horizontal="center"/>
      <protection locked="0"/>
    </xf>
    <xf numFmtId="0" fontId="27" fillId="14" borderId="55" xfId="4" applyFont="1" applyFill="1" applyBorder="1" applyAlignment="1" applyProtection="1">
      <alignment horizontal="center"/>
      <protection locked="0"/>
    </xf>
    <xf numFmtId="173" fontId="27" fillId="14" borderId="13" xfId="4" applyNumberFormat="1" applyFont="1" applyFill="1" applyBorder="1" applyProtection="1">
      <protection locked="0"/>
    </xf>
    <xf numFmtId="173" fontId="27" fillId="14" borderId="21" xfId="4" applyNumberFormat="1" applyFont="1" applyFill="1" applyBorder="1" applyProtection="1">
      <protection locked="0"/>
    </xf>
    <xf numFmtId="0" fontId="49" fillId="8" borderId="45" xfId="4" applyFont="1" applyFill="1" applyBorder="1" applyAlignment="1">
      <alignment horizontal="left" vertical="center"/>
    </xf>
    <xf numFmtId="0" fontId="49" fillId="8" borderId="0" xfId="4" applyFont="1" applyFill="1" applyAlignment="1">
      <alignment horizontal="left" vertical="center"/>
    </xf>
    <xf numFmtId="0" fontId="49" fillId="8" borderId="0" xfId="4" applyFont="1" applyFill="1"/>
    <xf numFmtId="0" fontId="27" fillId="8" borderId="50" xfId="4" applyFont="1" applyFill="1" applyBorder="1" applyAlignment="1">
      <alignment horizontal="center" vertical="center" wrapText="1"/>
    </xf>
    <xf numFmtId="0" fontId="27" fillId="8" borderId="0" xfId="4" applyFont="1" applyFill="1" applyAlignment="1">
      <alignment horizontal="center" vertical="center" wrapText="1"/>
    </xf>
    <xf numFmtId="0" fontId="30" fillId="0" borderId="46" xfId="5" applyFont="1" applyBorder="1" applyAlignment="1" applyProtection="1">
      <alignment horizontal="center" vertical="center" wrapText="1"/>
    </xf>
    <xf numFmtId="0" fontId="27" fillId="8" borderId="56" xfId="4" applyFont="1" applyFill="1" applyBorder="1" applyAlignment="1">
      <alignment horizontal="center" vertical="center" wrapText="1"/>
    </xf>
    <xf numFmtId="0" fontId="27" fillId="8" borderId="16" xfId="4" applyFont="1" applyFill="1" applyBorder="1" applyAlignment="1">
      <alignment horizontal="center" vertical="center" wrapText="1"/>
    </xf>
    <xf numFmtId="0" fontId="23" fillId="6" borderId="8" xfId="4" applyFont="1" applyFill="1" applyBorder="1" applyAlignment="1">
      <alignment horizontal="center" vertical="center" wrapText="1"/>
    </xf>
    <xf numFmtId="0" fontId="20" fillId="6" borderId="0" xfId="4" applyFill="1" applyAlignment="1">
      <alignment horizontal="center" vertical="center" wrapText="1"/>
    </xf>
    <xf numFmtId="49" fontId="27" fillId="14" borderId="41" xfId="4" applyNumberFormat="1" applyFont="1" applyFill="1" applyBorder="1" applyAlignment="1" applyProtection="1">
      <alignment horizontal="center" vertical="center" wrapText="1"/>
      <protection locked="0"/>
    </xf>
    <xf numFmtId="0" fontId="27" fillId="14" borderId="42" xfId="4" applyFont="1" applyFill="1" applyBorder="1" applyAlignment="1" applyProtection="1">
      <alignment horizontal="center" vertical="center" wrapText="1"/>
      <protection locked="0"/>
    </xf>
    <xf numFmtId="0" fontId="27" fillId="24" borderId="41" xfId="4" applyFont="1" applyFill="1" applyBorder="1" applyAlignment="1" applyProtection="1">
      <alignment horizontal="center"/>
      <protection locked="0"/>
    </xf>
    <xf numFmtId="0" fontId="27" fillId="24" borderId="43" xfId="4" applyFont="1" applyFill="1" applyBorder="1" applyProtection="1">
      <protection locked="0"/>
    </xf>
    <xf numFmtId="0" fontId="27" fillId="0" borderId="41" xfId="4" applyFont="1" applyBorder="1" applyAlignment="1">
      <alignment horizontal="center"/>
    </xf>
    <xf numFmtId="0" fontId="27" fillId="0" borderId="43" xfId="4" applyFont="1" applyBorder="1" applyAlignment="1">
      <alignment horizontal="center"/>
    </xf>
    <xf numFmtId="49" fontId="27" fillId="24" borderId="41" xfId="4" applyNumberFormat="1" applyFont="1" applyFill="1" applyBorder="1" applyAlignment="1" applyProtection="1">
      <alignment horizontal="center" vertical="center"/>
      <protection locked="0"/>
    </xf>
    <xf numFmtId="49" fontId="27" fillId="24" borderId="43" xfId="4" applyNumberFormat="1" applyFont="1" applyFill="1" applyBorder="1" applyProtection="1">
      <protection locked="0"/>
    </xf>
    <xf numFmtId="0" fontId="27" fillId="8" borderId="0" xfId="4" applyFont="1" applyFill="1" applyAlignment="1">
      <alignment wrapText="1"/>
    </xf>
    <xf numFmtId="0" fontId="0" fillId="0" borderId="0" xfId="0" applyAlignment="1">
      <alignment wrapText="1"/>
    </xf>
    <xf numFmtId="0" fontId="27" fillId="0" borderId="48" xfId="4" applyFont="1" applyBorder="1" applyAlignment="1">
      <alignment horizontal="left" vertical="center" wrapText="1"/>
    </xf>
    <xf numFmtId="0" fontId="0" fillId="0" borderId="0" xfId="0" applyAlignment="1">
      <alignment horizontal="left" vertical="center" wrapText="1"/>
    </xf>
    <xf numFmtId="0" fontId="37" fillId="0" borderId="27" xfId="0" applyFont="1" applyBorder="1" applyAlignment="1">
      <alignment wrapText="1"/>
    </xf>
    <xf numFmtId="0" fontId="37" fillId="0" borderId="28" xfId="0" applyFont="1" applyBorder="1" applyAlignment="1">
      <alignment wrapText="1"/>
    </xf>
    <xf numFmtId="0" fontId="37" fillId="0" borderId="29" xfId="0" applyFont="1" applyBorder="1" applyAlignment="1">
      <alignment wrapText="1"/>
    </xf>
    <xf numFmtId="0" fontId="37" fillId="0" borderId="50" xfId="0" applyFont="1" applyBorder="1" applyAlignment="1">
      <alignment wrapText="1"/>
    </xf>
    <xf numFmtId="0" fontId="37" fillId="0" borderId="0" xfId="0" applyFont="1" applyAlignment="1">
      <alignment wrapText="1"/>
    </xf>
    <xf numFmtId="0" fontId="37" fillId="0" borderId="33" xfId="0" applyFont="1" applyBorder="1" applyAlignment="1">
      <alignment wrapText="1"/>
    </xf>
    <xf numFmtId="0" fontId="27" fillId="8" borderId="45" xfId="4" applyFont="1" applyFill="1" applyBorder="1" applyAlignment="1">
      <alignment horizontal="center" vertical="center" wrapText="1"/>
    </xf>
    <xf numFmtId="169" fontId="23" fillId="10" borderId="54" xfId="4" applyNumberFormat="1" applyFont="1" applyFill="1" applyBorder="1" applyAlignment="1">
      <alignment horizontal="center" vertical="center" shrinkToFit="1"/>
    </xf>
    <xf numFmtId="169" fontId="20" fillId="10" borderId="31" xfId="4" applyNumberFormat="1" applyFill="1" applyBorder="1" applyAlignment="1">
      <alignment horizontal="center" vertical="center" shrinkToFit="1"/>
    </xf>
    <xf numFmtId="0" fontId="32" fillId="15" borderId="0" xfId="4" applyFont="1" applyFill="1" applyAlignment="1">
      <alignment horizontal="left" vertical="center" wrapText="1"/>
    </xf>
    <xf numFmtId="0" fontId="29" fillId="15" borderId="0" xfId="4" applyFont="1" applyFill="1" applyAlignment="1">
      <alignment horizontal="left" vertical="center" wrapText="1"/>
    </xf>
    <xf numFmtId="0" fontId="49" fillId="8" borderId="45" xfId="4" applyFont="1" applyFill="1" applyBorder="1" applyAlignment="1">
      <alignment horizontal="center" vertical="top" wrapText="1"/>
    </xf>
    <xf numFmtId="0" fontId="50" fillId="0" borderId="0" xfId="0" applyFont="1" applyAlignment="1">
      <alignment horizontal="center" wrapText="1"/>
    </xf>
    <xf numFmtId="0" fontId="0" fillId="5" borderId="44" xfId="0" applyFill="1" applyBorder="1" applyAlignment="1">
      <alignment horizontal="center" wrapText="1"/>
    </xf>
    <xf numFmtId="0" fontId="0" fillId="5" borderId="34" xfId="0" applyFill="1" applyBorder="1" applyAlignment="1">
      <alignment horizontal="center" wrapText="1"/>
    </xf>
    <xf numFmtId="0" fontId="0" fillId="5" borderId="35" xfId="0" applyFill="1" applyBorder="1" applyAlignment="1">
      <alignment horizontal="center" wrapText="1"/>
    </xf>
    <xf numFmtId="0" fontId="0" fillId="5" borderId="45" xfId="0" applyFill="1" applyBorder="1" applyAlignment="1">
      <alignment horizontal="center" wrapText="1"/>
    </xf>
    <xf numFmtId="0" fontId="0" fillId="5" borderId="0" xfId="0" applyFill="1" applyAlignment="1">
      <alignment horizontal="center" wrapText="1"/>
    </xf>
    <xf numFmtId="0" fontId="0" fillId="5" borderId="33" xfId="0" applyFill="1" applyBorder="1" applyAlignment="1">
      <alignment horizontal="center" wrapText="1"/>
    </xf>
    <xf numFmtId="0" fontId="0" fillId="5" borderId="27" xfId="0" applyFill="1" applyBorder="1" applyAlignment="1">
      <alignment horizontal="center" wrapText="1"/>
    </xf>
    <xf numFmtId="0" fontId="0" fillId="5" borderId="28" xfId="0" applyFill="1" applyBorder="1" applyAlignment="1">
      <alignment horizontal="center" wrapText="1"/>
    </xf>
    <xf numFmtId="0" fontId="0" fillId="5" borderId="29" xfId="0" applyFill="1" applyBorder="1" applyAlignment="1">
      <alignment horizontal="center" wrapText="1"/>
    </xf>
    <xf numFmtId="49" fontId="27" fillId="14" borderId="41" xfId="4" applyNumberFormat="1" applyFont="1" applyFill="1" applyBorder="1" applyAlignment="1" applyProtection="1">
      <alignment horizontal="justify" vertical="top" wrapText="1"/>
      <protection locked="0"/>
    </xf>
    <xf numFmtId="49" fontId="27" fillId="14" borderId="43" xfId="4" applyNumberFormat="1" applyFont="1" applyFill="1" applyBorder="1" applyAlignment="1" applyProtection="1">
      <alignment wrapText="1"/>
      <protection locked="0"/>
    </xf>
    <xf numFmtId="0" fontId="27" fillId="14" borderId="41" xfId="4" applyFont="1" applyFill="1" applyBorder="1" applyAlignment="1" applyProtection="1">
      <alignment horizontal="center" vertical="center" wrapText="1"/>
      <protection locked="0"/>
    </xf>
    <xf numFmtId="0" fontId="27" fillId="14" borderId="43" xfId="4" applyFont="1" applyFill="1" applyBorder="1" applyAlignment="1" applyProtection="1">
      <alignment horizontal="center" vertical="center" wrapText="1"/>
      <protection locked="0"/>
    </xf>
    <xf numFmtId="49" fontId="49" fillId="8" borderId="0" xfId="4" applyNumberFormat="1" applyFont="1" applyFill="1" applyAlignment="1">
      <alignment horizontal="center" vertical="center" wrapText="1"/>
    </xf>
    <xf numFmtId="0" fontId="49" fillId="0" borderId="0" xfId="4" applyFont="1" applyAlignment="1">
      <alignment horizontal="center" wrapText="1"/>
    </xf>
    <xf numFmtId="0" fontId="10" fillId="8" borderId="0" xfId="3" applyFont="1" applyFill="1" applyBorder="1" applyAlignment="1" applyProtection="1">
      <alignment horizontal="center" vertic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0" xfId="0" applyAlignment="1">
      <alignment horizontal="center" wrapText="1"/>
    </xf>
    <xf numFmtId="0" fontId="0" fillId="0" borderId="33" xfId="0" applyBorder="1" applyAlignment="1">
      <alignment horizontal="center" wrapText="1"/>
    </xf>
    <xf numFmtId="49" fontId="27" fillId="14" borderId="43" xfId="4" applyNumberFormat="1" applyFont="1" applyFill="1" applyBorder="1" applyAlignment="1" applyProtection="1">
      <alignment horizontal="center" vertical="center" wrapText="1"/>
      <protection locked="0"/>
    </xf>
    <xf numFmtId="169" fontId="20" fillId="10" borderId="54" xfId="4" applyNumberFormat="1" applyFill="1" applyBorder="1" applyAlignment="1">
      <alignment horizontal="center" vertical="center" shrinkToFit="1"/>
    </xf>
    <xf numFmtId="0" fontId="29" fillId="9" borderId="45" xfId="4" applyFont="1" applyFill="1" applyBorder="1" applyAlignment="1">
      <alignment horizontal="center" vertical="center" wrapText="1"/>
    </xf>
    <xf numFmtId="0" fontId="29" fillId="9" borderId="33" xfId="4" applyFont="1" applyFill="1" applyBorder="1" applyAlignment="1">
      <alignment horizontal="center" vertical="center" wrapText="1"/>
    </xf>
    <xf numFmtId="0" fontId="27" fillId="8" borderId="33" xfId="4" applyFont="1" applyFill="1" applyBorder="1" applyAlignment="1">
      <alignment horizontal="center" vertical="center" wrapText="1"/>
    </xf>
    <xf numFmtId="49" fontId="27" fillId="14" borderId="44" xfId="4" applyNumberFormat="1" applyFont="1" applyFill="1" applyBorder="1" applyAlignment="1" applyProtection="1">
      <alignment horizontal="center" vertical="center" wrapText="1"/>
      <protection locked="0"/>
    </xf>
    <xf numFmtId="49" fontId="27" fillId="14" borderId="34" xfId="4" applyNumberFormat="1" applyFont="1" applyFill="1" applyBorder="1" applyAlignment="1" applyProtection="1">
      <alignment horizontal="center" vertical="center" wrapText="1"/>
      <protection locked="0"/>
    </xf>
    <xf numFmtId="0" fontId="23" fillId="16" borderId="44" xfId="4" applyFont="1" applyFill="1" applyBorder="1" applyAlignment="1">
      <alignment horizontal="center" wrapText="1"/>
    </xf>
    <xf numFmtId="0" fontId="0" fillId="0" borderId="45" xfId="0" applyBorder="1" applyAlignment="1">
      <alignment horizontal="center" wrapText="1"/>
    </xf>
    <xf numFmtId="0" fontId="0" fillId="0" borderId="29" xfId="0" applyBorder="1" applyAlignment="1">
      <alignment horizontal="center" wrapText="1"/>
    </xf>
    <xf numFmtId="0" fontId="47" fillId="23" borderId="44" xfId="4" applyFont="1" applyFill="1" applyBorder="1" applyAlignment="1">
      <alignment horizontal="center" wrapText="1"/>
    </xf>
    <xf numFmtId="0" fontId="48" fillId="23" borderId="34" xfId="0" applyFont="1" applyFill="1" applyBorder="1" applyAlignment="1">
      <alignment horizontal="center" wrapText="1"/>
    </xf>
    <xf numFmtId="0" fontId="48" fillId="23" borderId="35" xfId="0" applyFont="1" applyFill="1" applyBorder="1" applyAlignment="1">
      <alignment horizontal="center" wrapText="1"/>
    </xf>
    <xf numFmtId="0" fontId="48" fillId="23" borderId="27" xfId="0" applyFont="1" applyFill="1" applyBorder="1" applyAlignment="1">
      <alignment horizontal="center" wrapText="1"/>
    </xf>
    <xf numFmtId="0" fontId="48" fillId="23" borderId="28" xfId="0" applyFont="1" applyFill="1" applyBorder="1" applyAlignment="1">
      <alignment horizontal="center" wrapText="1"/>
    </xf>
    <xf numFmtId="0" fontId="48" fillId="23" borderId="29" xfId="0" applyFont="1" applyFill="1" applyBorder="1" applyAlignment="1">
      <alignment horizontal="center" wrapText="1"/>
    </xf>
    <xf numFmtId="1" fontId="41" fillId="14" borderId="44" xfId="4" applyNumberFormat="1" applyFont="1" applyFill="1" applyBorder="1" applyAlignment="1" applyProtection="1">
      <alignment horizontal="center" vertical="center" wrapText="1"/>
      <protection locked="0"/>
    </xf>
    <xf numFmtId="1" fontId="41" fillId="14" borderId="35" xfId="4" applyNumberFormat="1" applyFont="1" applyFill="1" applyBorder="1" applyAlignment="1" applyProtection="1">
      <alignment horizontal="center" vertical="center" wrapText="1"/>
      <protection locked="0"/>
    </xf>
    <xf numFmtId="49" fontId="27" fillId="14" borderId="42" xfId="4" applyNumberFormat="1" applyFont="1" applyFill="1" applyBorder="1" applyAlignment="1" applyProtection="1">
      <alignment horizontal="center" vertical="center" wrapText="1"/>
      <protection locked="0"/>
    </xf>
    <xf numFmtId="0" fontId="26" fillId="13" borderId="34" xfId="4" applyFont="1" applyFill="1" applyBorder="1" applyAlignment="1">
      <alignment horizontal="right" vertical="center" wrapText="1"/>
    </xf>
    <xf numFmtId="0" fontId="0" fillId="0" borderId="34" xfId="0" applyBorder="1" applyAlignment="1">
      <alignment horizontal="right" vertical="center" wrapText="1"/>
    </xf>
    <xf numFmtId="0" fontId="0" fillId="0" borderId="34" xfId="0" applyBorder="1" applyAlignment="1">
      <alignment vertical="center" wrapText="1"/>
    </xf>
    <xf numFmtId="0" fontId="0" fillId="0" borderId="28" xfId="0" applyBorder="1" applyAlignment="1">
      <alignment horizontal="right" vertical="center" wrapText="1"/>
    </xf>
    <xf numFmtId="0" fontId="0" fillId="0" borderId="28" xfId="0" applyBorder="1" applyAlignment="1">
      <alignment vertical="center" wrapText="1"/>
    </xf>
    <xf numFmtId="0" fontId="0" fillId="0" borderId="35" xfId="0" applyBorder="1" applyAlignment="1">
      <alignment horizontal="right" vertical="center" wrapText="1"/>
    </xf>
    <xf numFmtId="0" fontId="0" fillId="0" borderId="29" xfId="0" applyBorder="1" applyAlignment="1">
      <alignment horizontal="right" vertical="center" wrapText="1"/>
    </xf>
    <xf numFmtId="166" fontId="27" fillId="14" borderId="41" xfId="4" applyNumberFormat="1" applyFont="1" applyFill="1" applyBorder="1" applyAlignment="1" applyProtection="1">
      <alignment horizontal="center" vertical="center" wrapText="1"/>
      <protection locked="0"/>
    </xf>
    <xf numFmtId="166" fontId="27" fillId="14" borderId="43" xfId="4" applyNumberFormat="1" applyFont="1" applyFill="1" applyBorder="1" applyAlignment="1" applyProtection="1">
      <alignment horizontal="center" vertical="center" wrapText="1"/>
      <protection locked="0"/>
    </xf>
    <xf numFmtId="0" fontId="27" fillId="17" borderId="41" xfId="4" applyFont="1" applyFill="1" applyBorder="1" applyAlignment="1" applyProtection="1">
      <alignment horizontal="center" vertical="center" shrinkToFit="1"/>
      <protection locked="0"/>
    </xf>
    <xf numFmtId="0" fontId="27" fillId="17" borderId="42" xfId="4" applyFont="1" applyFill="1" applyBorder="1" applyAlignment="1" applyProtection="1">
      <alignment horizontal="center" vertical="center" shrinkToFit="1"/>
      <protection locked="0"/>
    </xf>
    <xf numFmtId="0" fontId="27" fillId="17" borderId="43" xfId="4" applyFont="1" applyFill="1" applyBorder="1" applyAlignment="1" applyProtection="1">
      <alignment horizontal="center" vertical="center" shrinkToFit="1"/>
      <protection locked="0"/>
    </xf>
    <xf numFmtId="0" fontId="27" fillId="17" borderId="41" xfId="4" applyFont="1" applyFill="1" applyBorder="1" applyAlignment="1" applyProtection="1">
      <alignment horizontal="left" vertical="center" wrapText="1"/>
      <protection locked="0"/>
    </xf>
    <xf numFmtId="0" fontId="37" fillId="17" borderId="42" xfId="0" applyFont="1" applyFill="1" applyBorder="1" applyAlignment="1" applyProtection="1">
      <alignment horizontal="left" wrapText="1"/>
      <protection locked="0"/>
    </xf>
    <xf numFmtId="0" fontId="37" fillId="17" borderId="43" xfId="0" applyFont="1" applyFill="1" applyBorder="1" applyAlignment="1" applyProtection="1">
      <alignment horizontal="left" wrapText="1"/>
      <protection locked="0"/>
    </xf>
    <xf numFmtId="0" fontId="41" fillId="8" borderId="45" xfId="4" applyFont="1" applyFill="1" applyBorder="1" applyAlignment="1">
      <alignment vertical="center" wrapText="1"/>
    </xf>
    <xf numFmtId="0" fontId="37" fillId="0" borderId="0" xfId="0" applyFont="1" applyAlignment="1">
      <alignment vertical="center" wrapText="1"/>
    </xf>
    <xf numFmtId="14" fontId="23" fillId="8" borderId="34" xfId="4" applyNumberFormat="1" applyFont="1" applyFill="1" applyBorder="1" applyAlignment="1">
      <alignment horizontal="center" vertical="center" wrapText="1"/>
    </xf>
    <xf numFmtId="0" fontId="20" fillId="8" borderId="34" xfId="4" applyFill="1" applyBorder="1" applyAlignment="1">
      <alignment horizontal="center" vertical="center" wrapText="1"/>
    </xf>
    <xf numFmtId="0" fontId="29" fillId="16" borderId="41" xfId="4" applyFont="1" applyFill="1" applyBorder="1" applyAlignment="1">
      <alignment horizontal="center"/>
    </xf>
    <xf numFmtId="0" fontId="29" fillId="16" borderId="42" xfId="4" applyFont="1" applyFill="1" applyBorder="1" applyAlignment="1">
      <alignment horizontal="center"/>
    </xf>
    <xf numFmtId="0" fontId="29" fillId="16" borderId="43" xfId="4" applyFont="1" applyFill="1" applyBorder="1" applyAlignment="1">
      <alignment horizontal="center"/>
    </xf>
    <xf numFmtId="0" fontId="31" fillId="8" borderId="45" xfId="4" applyFont="1" applyFill="1" applyBorder="1" applyAlignment="1">
      <alignment horizontal="center" vertical="center" wrapText="1"/>
    </xf>
    <xf numFmtId="0" fontId="31" fillId="0" borderId="45" xfId="4" applyFont="1" applyBorder="1" applyAlignment="1">
      <alignment horizontal="center" vertical="center" wrapText="1"/>
    </xf>
    <xf numFmtId="0" fontId="29" fillId="9" borderId="33" xfId="4" applyFont="1" applyFill="1" applyBorder="1" applyAlignment="1">
      <alignment horizontal="center" vertical="center" shrinkToFit="1"/>
    </xf>
    <xf numFmtId="0" fontId="51" fillId="8" borderId="50" xfId="4" applyFont="1" applyFill="1" applyBorder="1" applyAlignment="1">
      <alignment horizontal="center" vertical="top" wrapText="1"/>
    </xf>
    <xf numFmtId="0" fontId="52" fillId="0" borderId="0" xfId="0" applyFont="1" applyAlignment="1">
      <alignment wrapText="1"/>
    </xf>
    <xf numFmtId="0" fontId="52" fillId="0" borderId="33" xfId="0" applyFont="1" applyBorder="1" applyAlignment="1">
      <alignment wrapText="1"/>
    </xf>
    <xf numFmtId="49" fontId="27" fillId="14" borderId="41" xfId="4" applyNumberFormat="1" applyFont="1" applyFill="1" applyBorder="1" applyAlignment="1" applyProtection="1">
      <alignment horizontal="center" vertical="center" shrinkToFit="1"/>
      <protection locked="0"/>
    </xf>
    <xf numFmtId="0" fontId="27" fillId="14" borderId="43" xfId="4" applyFont="1" applyFill="1" applyBorder="1" applyAlignment="1" applyProtection="1">
      <alignment horizontal="center" vertical="center" shrinkToFit="1"/>
      <protection locked="0"/>
    </xf>
    <xf numFmtId="0" fontId="37" fillId="14" borderId="41" xfId="0" applyFont="1" applyFill="1" applyBorder="1" applyAlignment="1" applyProtection="1">
      <alignment horizontal="center"/>
      <protection locked="0"/>
    </xf>
    <xf numFmtId="0" fontId="37" fillId="14" borderId="42" xfId="0" applyFont="1" applyFill="1" applyBorder="1" applyAlignment="1" applyProtection="1">
      <alignment horizontal="center"/>
      <protection locked="0"/>
    </xf>
    <xf numFmtId="0" fontId="37" fillId="14" borderId="43" xfId="0" applyFont="1" applyFill="1" applyBorder="1" applyAlignment="1" applyProtection="1">
      <alignment horizontal="center"/>
      <protection locked="0"/>
    </xf>
    <xf numFmtId="0" fontId="40" fillId="14" borderId="44" xfId="4" applyFont="1" applyFill="1" applyBorder="1" applyAlignment="1">
      <alignment vertical="top" wrapText="1"/>
    </xf>
    <xf numFmtId="0" fontId="41" fillId="0" borderId="34" xfId="4" applyFont="1" applyBorder="1" applyAlignment="1">
      <alignment vertical="top" wrapText="1"/>
    </xf>
    <xf numFmtId="0" fontId="41" fillId="0" borderId="34" xfId="4" applyFont="1" applyBorder="1" applyAlignment="1">
      <alignment wrapText="1"/>
    </xf>
    <xf numFmtId="0" fontId="41" fillId="0" borderId="35" xfId="4" applyFont="1" applyBorder="1" applyAlignment="1">
      <alignment wrapText="1"/>
    </xf>
    <xf numFmtId="0" fontId="41" fillId="0" borderId="12" xfId="4" applyFont="1" applyBorder="1" applyAlignment="1">
      <alignment vertical="top" wrapText="1"/>
    </xf>
    <xf numFmtId="0" fontId="41" fillId="0" borderId="0" xfId="4" applyFont="1" applyAlignment="1">
      <alignment vertical="top" wrapText="1"/>
    </xf>
    <xf numFmtId="0" fontId="41" fillId="0" borderId="0" xfId="4" applyFont="1" applyAlignment="1">
      <alignment wrapText="1"/>
    </xf>
    <xf numFmtId="0" fontId="41" fillId="0" borderId="33" xfId="4" applyFont="1" applyBorder="1" applyAlignment="1">
      <alignment wrapText="1"/>
    </xf>
    <xf numFmtId="0" fontId="41" fillId="0" borderId="37" xfId="4" applyFont="1" applyBorder="1" applyAlignment="1">
      <alignment wrapText="1"/>
    </xf>
    <xf numFmtId="0" fontId="41" fillId="0" borderId="38" xfId="4" applyFont="1" applyBorder="1" applyAlignment="1">
      <alignment wrapText="1"/>
    </xf>
    <xf numFmtId="0" fontId="41" fillId="0" borderId="51" xfId="4" applyFont="1" applyBorder="1" applyAlignment="1">
      <alignment wrapText="1"/>
    </xf>
    <xf numFmtId="168" fontId="27" fillId="14" borderId="41" xfId="4" applyNumberFormat="1" applyFont="1" applyFill="1" applyBorder="1" applyAlignment="1" applyProtection="1">
      <alignment horizontal="center" vertical="center" wrapText="1"/>
      <protection locked="0"/>
    </xf>
    <xf numFmtId="168" fontId="27" fillId="14" borderId="43" xfId="4" applyNumberFormat="1" applyFont="1" applyFill="1" applyBorder="1" applyAlignment="1" applyProtection="1">
      <alignment horizontal="center" vertical="center" wrapText="1"/>
      <protection locked="0"/>
    </xf>
    <xf numFmtId="0" fontId="27" fillId="8" borderId="45" xfId="4" applyFont="1" applyFill="1" applyBorder="1" applyAlignment="1">
      <alignment horizontal="center" shrinkToFit="1"/>
    </xf>
    <xf numFmtId="0" fontId="37" fillId="8" borderId="18" xfId="0" applyFont="1" applyFill="1" applyBorder="1" applyAlignment="1">
      <alignment shrinkToFit="1"/>
    </xf>
    <xf numFmtId="0" fontId="49" fillId="8" borderId="45" xfId="4" applyFont="1" applyFill="1" applyBorder="1" applyAlignment="1">
      <alignment horizontal="center" vertical="top" wrapText="1" shrinkToFit="1"/>
    </xf>
    <xf numFmtId="0" fontId="49" fillId="8" borderId="0" xfId="4" applyFont="1" applyFill="1" applyAlignment="1">
      <alignment horizontal="center" vertical="top" wrapText="1" shrinkToFit="1"/>
    </xf>
    <xf numFmtId="0" fontId="50" fillId="0" borderId="0" xfId="0" applyFont="1" applyAlignment="1">
      <alignment horizontal="center" wrapText="1" shrinkToFit="1"/>
    </xf>
    <xf numFmtId="0" fontId="0" fillId="0" borderId="0" xfId="0" applyAlignment="1">
      <alignment horizontal="center" vertical="center" wrapText="1"/>
    </xf>
    <xf numFmtId="0" fontId="27" fillId="8" borderId="0" xfId="4" applyFont="1" applyFill="1" applyAlignment="1">
      <alignment horizontal="left" vertical="center" wrapText="1"/>
    </xf>
    <xf numFmtId="0" fontId="49" fillId="8" borderId="50" xfId="4" applyFont="1" applyFill="1" applyBorder="1" applyAlignment="1">
      <alignment horizontal="center" vertical="center" wrapText="1"/>
    </xf>
    <xf numFmtId="0" fontId="49" fillId="8" borderId="0" xfId="4" applyFont="1" applyFill="1" applyAlignment="1">
      <alignment horizontal="center" vertical="center" wrapText="1"/>
    </xf>
    <xf numFmtId="0" fontId="41" fillId="0" borderId="45" xfId="5" applyFont="1" applyBorder="1" applyAlignment="1" applyProtection="1">
      <alignment wrapText="1"/>
    </xf>
    <xf numFmtId="0" fontId="37" fillId="0" borderId="28" xfId="0" applyFont="1" applyBorder="1" applyAlignment="1">
      <alignment vertical="center" wrapText="1"/>
    </xf>
    <xf numFmtId="0" fontId="32" fillId="15" borderId="45" xfId="4" applyFont="1" applyFill="1" applyBorder="1" applyAlignment="1">
      <alignment horizontal="right" vertical="center" wrapText="1"/>
    </xf>
    <xf numFmtId="0" fontId="29" fillId="15" borderId="0" xfId="4" applyFont="1" applyFill="1" applyAlignment="1">
      <alignment horizontal="right" vertical="center" wrapText="1"/>
    </xf>
    <xf numFmtId="0" fontId="8" fillId="0" borderId="45" xfId="3" applyBorder="1" applyAlignment="1" applyProtection="1">
      <alignment horizontal="center" vertical="center" wrapText="1"/>
    </xf>
    <xf numFmtId="0" fontId="8" fillId="0" borderId="33" xfId="3" applyBorder="1" applyAlignment="1" applyProtection="1">
      <alignment horizontal="center" vertical="center" wrapText="1"/>
    </xf>
    <xf numFmtId="0" fontId="32" fillId="15" borderId="0" xfId="4" applyFont="1" applyFill="1" applyAlignment="1">
      <alignment horizontal="center" vertical="center" wrapText="1"/>
    </xf>
    <xf numFmtId="0" fontId="29" fillId="15" borderId="0" xfId="4" applyFont="1" applyFill="1" applyAlignment="1">
      <alignment horizontal="center" vertical="center" wrapText="1"/>
    </xf>
    <xf numFmtId="0" fontId="46" fillId="0" borderId="50" xfId="5" applyFont="1" applyBorder="1" applyAlignment="1" applyProtection="1">
      <alignment horizontal="left" vertical="center" wrapText="1"/>
    </xf>
    <xf numFmtId="0" fontId="46" fillId="0" borderId="0" xfId="5" applyFont="1" applyBorder="1" applyAlignment="1" applyProtection="1">
      <alignment horizontal="left" vertical="center" wrapText="1"/>
    </xf>
    <xf numFmtId="0" fontId="27" fillId="8" borderId="48" xfId="4" applyFont="1" applyFill="1" applyBorder="1" applyAlignment="1">
      <alignment horizontal="left" vertical="center" wrapText="1"/>
    </xf>
    <xf numFmtId="0" fontId="27" fillId="0" borderId="0" xfId="4" applyFont="1" applyAlignment="1">
      <alignment wrapText="1"/>
    </xf>
    <xf numFmtId="0" fontId="27" fillId="0" borderId="33" xfId="4" applyFont="1" applyBorder="1" applyAlignment="1">
      <alignment wrapText="1"/>
    </xf>
    <xf numFmtId="0" fontId="27" fillId="8" borderId="50" xfId="4" applyFont="1" applyFill="1" applyBorder="1" applyAlignment="1">
      <alignment wrapText="1"/>
    </xf>
    <xf numFmtId="0" fontId="5" fillId="0" borderId="23" xfId="0" applyFont="1" applyBorder="1" applyAlignment="1">
      <alignment horizontal="left" vertical="center" wrapText="1" indent="1"/>
    </xf>
    <xf numFmtId="0" fontId="0" fillId="0" borderId="24" xfId="0" applyBorder="1" applyAlignment="1">
      <alignment horizontal="left" vertical="center" wrapText="1" indent="1"/>
    </xf>
    <xf numFmtId="0" fontId="3" fillId="4" borderId="28" xfId="0" applyFont="1" applyFill="1" applyBorder="1" applyAlignment="1" applyProtection="1">
      <alignment horizontal="center" wrapText="1"/>
      <protection locked="0"/>
    </xf>
    <xf numFmtId="0" fontId="0" fillId="4" borderId="28" xfId="0" applyFill="1" applyBorder="1" applyAlignment="1" applyProtection="1">
      <alignment horizontal="center" wrapText="1"/>
      <protection locked="0"/>
    </xf>
    <xf numFmtId="0" fontId="3" fillId="5" borderId="28" xfId="0" applyFont="1" applyFill="1" applyBorder="1" applyAlignment="1">
      <alignment horizontal="center" wrapText="1"/>
    </xf>
    <xf numFmtId="0" fontId="0" fillId="5" borderId="30" xfId="0" applyFill="1" applyBorder="1" applyAlignment="1">
      <alignment horizontal="center" wrapText="1"/>
    </xf>
    <xf numFmtId="0" fontId="9" fillId="8" borderId="0" xfId="0" applyFont="1" applyFill="1" applyAlignment="1">
      <alignment vertical="center" wrapText="1"/>
    </xf>
    <xf numFmtId="0" fontId="10" fillId="8" borderId="0" xfId="0" applyFont="1" applyFill="1" applyAlignment="1">
      <alignment wrapText="1"/>
    </xf>
    <xf numFmtId="0" fontId="11" fillId="8" borderId="0" xfId="3" applyFont="1" applyFill="1" applyAlignment="1" applyProtection="1">
      <alignment horizontal="left" vertical="center" wrapText="1"/>
    </xf>
    <xf numFmtId="0" fontId="3" fillId="8" borderId="0" xfId="0" applyFont="1" applyFill="1"/>
    <xf numFmtId="0" fontId="13" fillId="8" borderId="0" xfId="0" applyFont="1" applyFill="1" applyAlignment="1">
      <alignment horizontal="left" vertical="center" wrapText="1"/>
    </xf>
    <xf numFmtId="0" fontId="5"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8" borderId="0" xfId="0" applyFont="1" applyFill="1"/>
    <xf numFmtId="0" fontId="0" fillId="0" borderId="0" xfId="0"/>
    <xf numFmtId="0" fontId="5" fillId="6" borderId="23" xfId="0" applyFont="1" applyFill="1" applyBorder="1" applyAlignment="1">
      <alignment horizontal="center" vertical="center" wrapText="1"/>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15" fillId="6" borderId="3"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14" fillId="6" borderId="5" xfId="0" applyFont="1" applyFill="1" applyBorder="1" applyAlignment="1">
      <alignment horizontal="left" vertical="center" wrapText="1" indent="1"/>
    </xf>
    <xf numFmtId="0" fontId="0" fillId="6" borderId="23" xfId="0" applyFill="1" applyBorder="1" applyAlignment="1">
      <alignment horizontal="center" wrapText="1"/>
    </xf>
    <xf numFmtId="0" fontId="0" fillId="0" borderId="25" xfId="0" applyBorder="1" applyAlignment="1">
      <alignment horizontal="center" wrapText="1"/>
    </xf>
    <xf numFmtId="0" fontId="3" fillId="6" borderId="22" xfId="0" applyFont="1" applyFill="1" applyBorder="1" applyAlignment="1">
      <alignment wrapText="1"/>
    </xf>
    <xf numFmtId="0" fontId="0" fillId="0" borderId="22" xfId="0" applyBorder="1" applyAlignment="1">
      <alignment wrapText="1"/>
    </xf>
    <xf numFmtId="0" fontId="36"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left" vertical="center" wrapText="1" indent="1"/>
    </xf>
    <xf numFmtId="0" fontId="13" fillId="8" borderId="0" xfId="0" applyFont="1" applyFill="1" applyAlignment="1">
      <alignment wrapText="1"/>
    </xf>
    <xf numFmtId="0" fontId="3" fillId="8" borderId="0" xfId="0" applyFont="1" applyFill="1" applyAlignment="1">
      <alignment wrapText="1"/>
    </xf>
    <xf numFmtId="0" fontId="5" fillId="5" borderId="3" xfId="0" applyFont="1" applyFill="1" applyBorder="1" applyAlignment="1">
      <alignment horizontal="left" vertical="center" wrapText="1" indent="1"/>
    </xf>
    <xf numFmtId="0" fontId="0" fillId="0" borderId="4" xfId="0" applyBorder="1" applyAlignment="1">
      <alignment horizontal="left" vertical="center" wrapText="1" indent="1"/>
    </xf>
    <xf numFmtId="0" fontId="5" fillId="0" borderId="13" xfId="0" applyFont="1" applyBorder="1" applyAlignment="1">
      <alignment horizontal="left" vertical="center" wrapText="1" indent="1"/>
    </xf>
    <xf numFmtId="0" fontId="0" fillId="0" borderId="20" xfId="0" applyBorder="1" applyAlignment="1">
      <alignment horizontal="left" vertical="center" wrapText="1" indent="1"/>
    </xf>
    <xf numFmtId="0" fontId="12" fillId="8" borderId="0" xfId="3" applyFont="1" applyFill="1" applyAlignment="1" applyProtection="1">
      <alignment horizontal="left" vertical="center" wrapText="1"/>
    </xf>
    <xf numFmtId="0" fontId="5" fillId="0" borderId="13" xfId="0" applyFont="1"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5" fillId="6" borderId="13" xfId="0" applyFont="1" applyFill="1" applyBorder="1" applyAlignment="1">
      <alignment horizontal="center" vertical="center" wrapText="1"/>
    </xf>
    <xf numFmtId="0" fontId="0" fillId="6" borderId="20" xfId="0" applyFill="1" applyBorder="1" applyAlignment="1">
      <alignment horizontal="center" vertical="center" wrapText="1"/>
    </xf>
    <xf numFmtId="0" fontId="0" fillId="6" borderId="14" xfId="0" applyFill="1" applyBorder="1" applyAlignment="1">
      <alignment horizontal="center" vertical="center" wrapText="1"/>
    </xf>
    <xf numFmtId="0" fontId="36" fillId="5" borderId="1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0" fillId="6" borderId="13" xfId="0" applyFill="1" applyBorder="1" applyAlignment="1">
      <alignment horizontal="center" wrapText="1"/>
    </xf>
    <xf numFmtId="0" fontId="0" fillId="0" borderId="14" xfId="0" applyBorder="1" applyAlignment="1">
      <alignment horizontal="center" wrapText="1"/>
    </xf>
    <xf numFmtId="0" fontId="0" fillId="0" borderId="14" xfId="0" applyBorder="1" applyAlignment="1">
      <alignment horizontal="left" vertical="center" wrapText="1" indent="1"/>
    </xf>
    <xf numFmtId="0" fontId="5" fillId="5" borderId="13" xfId="0" applyFont="1" applyFill="1" applyBorder="1" applyAlignment="1">
      <alignment horizontal="left" vertical="center" wrapText="1" indent="1"/>
    </xf>
    <xf numFmtId="0" fontId="0" fillId="5" borderId="20" xfId="0" applyFill="1" applyBorder="1" applyAlignment="1">
      <alignment horizontal="left" vertical="center" wrapText="1" indent="1"/>
    </xf>
    <xf numFmtId="0" fontId="0" fillId="5" borderId="14" xfId="0" applyFill="1" applyBorder="1" applyAlignment="1">
      <alignment horizontal="left" vertical="center" wrapText="1" indent="1"/>
    </xf>
  </cellXfs>
  <cellStyles count="6">
    <cellStyle name="Hyperlink" xfId="3" builtinId="8"/>
    <cellStyle name="Hyperlink 2" xfId="5" xr:uid="{2FBF7338-E3E0-4915-B0AC-4553EEDE493D}"/>
    <cellStyle name="Input" xfId="1" builtinId="20"/>
    <cellStyle name="Normal" xfId="0" builtinId="0"/>
    <cellStyle name="Normal 2" xfId="4" xr:uid="{34904024-873E-44E2-B31F-71B27C3AAA90}"/>
    <cellStyle name="Output" xfId="2" builtinId="21"/>
  </cellStyles>
  <dxfs count="1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ont>
        <color theme="1"/>
      </font>
      <fill>
        <patternFill>
          <bgColor theme="0"/>
        </patternFill>
      </fill>
    </dxf>
    <dxf>
      <font>
        <color theme="1"/>
      </font>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4" tint="0.79998168889431442"/>
        </patternFill>
      </fill>
    </dxf>
    <dxf>
      <fill>
        <patternFill>
          <bgColor theme="0"/>
        </patternFill>
      </fill>
    </dxf>
    <dxf>
      <fill>
        <patternFill>
          <bgColor theme="0"/>
        </patternFill>
      </fill>
    </dxf>
    <dxf>
      <font>
        <color theme="1"/>
      </font>
      <fill>
        <patternFill>
          <bgColor theme="4" tint="0.79998168889431442"/>
        </patternFill>
      </fill>
    </dxf>
    <dxf>
      <font>
        <color theme="1"/>
      </font>
      <fill>
        <patternFill>
          <bgColor theme="4" tint="0.79998168889431442"/>
        </patternFill>
      </fill>
    </dxf>
    <dxf>
      <fill>
        <patternFill>
          <bgColor theme="0"/>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ill>
        <patternFill>
          <bgColor theme="0"/>
        </patternFill>
      </fill>
    </dxf>
    <dxf>
      <fill>
        <patternFill>
          <bgColor theme="0"/>
        </patternFill>
      </fill>
    </dxf>
    <dxf>
      <numFmt numFmtId="0" formatCode="General"/>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indexed="64"/>
        </bottom>
      </border>
    </dxf>
    <dxf>
      <numFmt numFmtId="4" formatCode="#,##0.00"/>
    </dxf>
    <dxf>
      <numFmt numFmtId="13" formatCode="0%"/>
    </dxf>
    <dxf>
      <numFmt numFmtId="3" formatCode="#,##0"/>
    </dxf>
    <dxf>
      <border outline="0">
        <bottom style="thin">
          <color indexed="64"/>
        </bottom>
      </border>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4" formatCode="#,##0.00"/>
    </dxf>
    <dxf>
      <numFmt numFmtId="13" formatCode="0%"/>
    </dxf>
    <dxf>
      <numFmt numFmtId="3" formatCode="#,##0"/>
    </dxf>
    <dxf>
      <border outline="0">
        <bottom style="thin">
          <color rgb="FF000000"/>
        </bottom>
      </border>
    </dxf>
    <dxf>
      <numFmt numFmtId="0" formatCode="General"/>
      <fill>
        <patternFill>
          <fgColor indexed="64"/>
          <bgColor theme="0"/>
        </patternFill>
      </fill>
    </dxf>
    <dxf>
      <numFmt numFmtId="13" formatCode="0%"/>
      <fill>
        <patternFill>
          <fgColor indexed="64"/>
          <bgColor theme="0"/>
        </patternFill>
      </fill>
    </dxf>
    <dxf>
      <numFmt numFmtId="3" formatCode="#,##0"/>
      <fill>
        <patternFill>
          <fgColor indexed="64"/>
          <bgColor theme="0"/>
        </patternFill>
      </fill>
    </dxf>
    <dxf>
      <fill>
        <patternFill>
          <fgColor indexed="64"/>
          <bgColor theme="0"/>
        </patternFill>
      </fill>
    </dxf>
    <dxf>
      <border outline="0">
        <bottom style="thin">
          <color rgb="FF000000"/>
        </bottom>
      </border>
    </dxf>
    <dxf>
      <fill>
        <patternFill>
          <fgColor indexed="64"/>
          <bgColor theme="0"/>
        </patternFill>
      </fill>
    </dxf>
    <dxf>
      <numFmt numFmtId="0" formatCode="General"/>
    </dxf>
    <dxf>
      <numFmt numFmtId="13" formatCode="0%"/>
    </dxf>
    <dxf>
      <numFmt numFmtId="3" formatCode="#,##0"/>
    </dxf>
    <dxf>
      <border outline="0">
        <bottom style="thin">
          <color rgb="FF000000"/>
        </bottom>
      </border>
    </dxf>
    <dxf>
      <numFmt numFmtId="0" formatCode="General"/>
    </dxf>
    <dxf>
      <numFmt numFmtId="13" formatCode="0%"/>
    </dxf>
    <dxf>
      <numFmt numFmtId="3" formatCode="#,##0"/>
    </dxf>
    <dxf>
      <border outline="0">
        <bottom style="thin">
          <color rgb="FF000000"/>
        </bottom>
      </border>
    </dxf>
    <dxf>
      <numFmt numFmtId="4" formatCode="#,##0.00"/>
    </dxf>
    <dxf>
      <numFmt numFmtId="13" formatCode="0%"/>
    </dxf>
    <dxf>
      <numFmt numFmtId="3" formatCode="#,##0"/>
    </dxf>
    <dxf>
      <border outline="0">
        <bottom style="thin">
          <color rgb="FF000000"/>
        </bottom>
      </border>
    </dxf>
    <dxf>
      <font>
        <b val="0"/>
        <i val="0"/>
        <strike val="0"/>
        <outline val="0"/>
        <shadow val="0"/>
        <u val="none"/>
        <vertAlign val="baseline"/>
        <sz val="10"/>
        <color theme="0" tint="-0.34998626667073579"/>
        <name val="Arial"/>
        <family val="2"/>
        <scheme val="none"/>
      </font>
      <fill>
        <patternFill patternType="solid">
          <fgColor indexed="64"/>
          <bgColor theme="0" tint="-0.34998626667073579"/>
        </patternFill>
      </fill>
      <protection locked="1" hidden="0"/>
    </dxf>
    <dxf>
      <font>
        <b val="0"/>
        <i val="0"/>
        <strike val="0"/>
        <outline val="0"/>
        <shadow val="0"/>
        <u val="none"/>
        <vertAlign val="baseline"/>
        <sz val="10"/>
        <color theme="0" tint="-0.34998626667073579"/>
        <name val="Arial"/>
        <family val="2"/>
        <scheme val="none"/>
      </font>
      <fill>
        <patternFill patternType="solid">
          <fgColor indexed="64"/>
          <bgColor theme="0" tint="-0.34998626667073579"/>
        </patternFill>
      </fill>
      <protection locked="1" hidden="0"/>
    </dxf>
    <dxf>
      <font>
        <b val="0"/>
        <i val="0"/>
        <strike val="0"/>
        <outline val="0"/>
        <shadow val="0"/>
        <u val="none"/>
        <vertAlign val="baseline"/>
        <sz val="8"/>
        <color theme="0" tint="-0.34998626667073579"/>
        <name val="Arial"/>
        <family val="2"/>
        <scheme val="none"/>
      </font>
      <fill>
        <patternFill patternType="solid">
          <fgColor indexed="64"/>
          <bgColor theme="0" tint="-0.34998626667073579"/>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172558</xdr:colOff>
      <xdr:row>1</xdr:row>
      <xdr:rowOff>49189</xdr:rowOff>
    </xdr:from>
    <xdr:to>
      <xdr:col>2</xdr:col>
      <xdr:colOff>448562</xdr:colOff>
      <xdr:row>2</xdr:row>
      <xdr:rowOff>126029</xdr:rowOff>
    </xdr:to>
    <xdr:pic>
      <xdr:nvPicPr>
        <xdr:cNvPr id="6" name="Picture 12">
          <a:extLst>
            <a:ext uri="{FF2B5EF4-FFF2-40B4-BE49-F238E27FC236}">
              <a16:creationId xmlns:a16="http://schemas.microsoft.com/office/drawing/2014/main" id="{726842ED-0A80-4123-BB2B-E33D48A71E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212" y="143331"/>
          <a:ext cx="276004" cy="231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22815</xdr:colOff>
      <xdr:row>78</xdr:row>
      <xdr:rowOff>33226</xdr:rowOff>
    </xdr:from>
    <xdr:to>
      <xdr:col>28</xdr:col>
      <xdr:colOff>77529</xdr:colOff>
      <xdr:row>85</xdr:row>
      <xdr:rowOff>121833</xdr:rowOff>
    </xdr:to>
    <xdr:sp macro="" textlink="">
      <xdr:nvSpPr>
        <xdr:cNvPr id="7" name="Rectangle 6">
          <a:extLst>
            <a:ext uri="{FF2B5EF4-FFF2-40B4-BE49-F238E27FC236}">
              <a16:creationId xmlns:a16="http://schemas.microsoft.com/office/drawing/2014/main" id="{9923E5DA-3F94-5116-97DA-7071BEC4A47F}"/>
            </a:ext>
          </a:extLst>
        </xdr:cNvPr>
        <xdr:cNvSpPr/>
      </xdr:nvSpPr>
      <xdr:spPr>
        <a:xfrm>
          <a:off x="7748033" y="8489432"/>
          <a:ext cx="4318813" cy="99126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Our tax service focuses on federal and state income tax preparation.  Local and city taxes are not included as part of this service  However, we're happy to prepare your local taxes for an extra fee. Just provide us with the necessary forms from your local authorities and we'll take care of the rest for an additional Fee. </a:t>
          </a:r>
        </a:p>
      </xdr:txBody>
    </xdr:sp>
    <xdr:clientData/>
  </xdr:twoCellAnchor>
  <xdr:twoCellAnchor>
    <xdr:from>
      <xdr:col>19</xdr:col>
      <xdr:colOff>416886</xdr:colOff>
      <xdr:row>51</xdr:row>
      <xdr:rowOff>5537</xdr:rowOff>
    </xdr:from>
    <xdr:to>
      <xdr:col>28</xdr:col>
      <xdr:colOff>110757</xdr:colOff>
      <xdr:row>59</xdr:row>
      <xdr:rowOff>22150</xdr:rowOff>
    </xdr:to>
    <xdr:sp macro="" textlink="">
      <xdr:nvSpPr>
        <xdr:cNvPr id="8" name="Rectangle 7">
          <a:extLst>
            <a:ext uri="{FF2B5EF4-FFF2-40B4-BE49-F238E27FC236}">
              <a16:creationId xmlns:a16="http://schemas.microsoft.com/office/drawing/2014/main" id="{1C990848-BAA3-7B29-27EB-6292A6628252}"/>
            </a:ext>
          </a:extLst>
        </xdr:cNvPr>
        <xdr:cNvSpPr/>
      </xdr:nvSpPr>
      <xdr:spPr>
        <a:xfrm>
          <a:off x="7721232" y="5067078"/>
          <a:ext cx="4378842" cy="101341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States with local income taxes: Indiana, Kentucky, Maryland, Michigan, Missouri, New York, Ohio, Pennsylvania.</a:t>
          </a:r>
        </a:p>
        <a:p>
          <a:pPr algn="l"/>
          <a:r>
            <a:rPr lang="en-US" sz="1100" kern="1200"/>
            <a:t>For states with local taxes, you may need to file if you live or work in a jurisdiction that imposes such taxes. Always check the specific requirements of the city or county where you reside or work.</a:t>
          </a:r>
        </a:p>
      </xdr:txBody>
    </xdr:sp>
    <xdr:clientData/>
  </xdr:twoCellAnchor>
  <xdr:twoCellAnchor>
    <xdr:from>
      <xdr:col>20</xdr:col>
      <xdr:colOff>1</xdr:colOff>
      <xdr:row>63</xdr:row>
      <xdr:rowOff>11075</xdr:rowOff>
    </xdr:from>
    <xdr:to>
      <xdr:col>28</xdr:col>
      <xdr:colOff>127370</xdr:colOff>
      <xdr:row>69</xdr:row>
      <xdr:rowOff>55377</xdr:rowOff>
    </xdr:to>
    <xdr:sp macro="" textlink="">
      <xdr:nvSpPr>
        <xdr:cNvPr id="10" name="Rectangle 9">
          <a:extLst>
            <a:ext uri="{FF2B5EF4-FFF2-40B4-BE49-F238E27FC236}">
              <a16:creationId xmlns:a16="http://schemas.microsoft.com/office/drawing/2014/main" id="{C0C57FDB-BBC9-9358-3CDC-6CF35C263EF0}"/>
            </a:ext>
          </a:extLst>
        </xdr:cNvPr>
        <xdr:cNvSpPr/>
      </xdr:nvSpPr>
      <xdr:spPr>
        <a:xfrm>
          <a:off x="7725219" y="6567819"/>
          <a:ext cx="4391468" cy="79190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No State Income tax in Alaska, Florida, Nevada, South Dakota, Texas, Washington, and Wyoming.  </a:t>
          </a:r>
        </a:p>
      </xdr:txBody>
    </xdr:sp>
    <xdr:clientData/>
  </xdr:twoCellAnchor>
  <xdr:twoCellAnchor>
    <xdr:from>
      <xdr:col>20</xdr:col>
      <xdr:colOff>14176</xdr:colOff>
      <xdr:row>7</xdr:row>
      <xdr:rowOff>38763</xdr:rowOff>
    </xdr:from>
    <xdr:to>
      <xdr:col>28</xdr:col>
      <xdr:colOff>138444</xdr:colOff>
      <xdr:row>16</xdr:row>
      <xdr:rowOff>55377</xdr:rowOff>
    </xdr:to>
    <xdr:sp macro="" textlink="">
      <xdr:nvSpPr>
        <xdr:cNvPr id="11" name="Rectangle 10">
          <a:extLst>
            <a:ext uri="{FF2B5EF4-FFF2-40B4-BE49-F238E27FC236}">
              <a16:creationId xmlns:a16="http://schemas.microsoft.com/office/drawing/2014/main" id="{09D590E9-C8B7-A19F-5885-DBBE453682B8}"/>
            </a:ext>
          </a:extLst>
        </xdr:cNvPr>
        <xdr:cNvSpPr/>
      </xdr:nvSpPr>
      <xdr:spPr>
        <a:xfrm>
          <a:off x="7739394" y="609155"/>
          <a:ext cx="4388367" cy="1417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 Email is our preferred method of communication (Tax@greatwaystax.com). Please avoid leaving voice messages.</a:t>
          </a:r>
        </a:p>
        <a:p>
          <a:pPr algn="l"/>
          <a:r>
            <a:rPr lang="en-US" sz="1100" kern="1200"/>
            <a:t>* We will prepare and email you a draft tax return based on this worksheet, including our comments and questions. Please reply to that email with your comments or questions.</a:t>
          </a:r>
        </a:p>
        <a:p>
          <a:pPr algn="l"/>
          <a:r>
            <a:rPr lang="en-US" sz="1100" kern="1200"/>
            <a:t>* The final tax return will only be prepared after all your questions are addressed. Kindly ensure you provide answers to all our questions before we can schedule a call.   We do not provide free estimates on tax returns.  </a:t>
          </a:r>
        </a:p>
      </xdr:txBody>
    </xdr:sp>
    <xdr:clientData/>
  </xdr:twoCellAnchor>
  <xdr:twoCellAnchor>
    <xdr:from>
      <xdr:col>19</xdr:col>
      <xdr:colOff>415335</xdr:colOff>
      <xdr:row>35</xdr:row>
      <xdr:rowOff>121832</xdr:rowOff>
    </xdr:from>
    <xdr:to>
      <xdr:col>28</xdr:col>
      <xdr:colOff>249200</xdr:colOff>
      <xdr:row>44</xdr:row>
      <xdr:rowOff>138445</xdr:rowOff>
    </xdr:to>
    <xdr:sp macro="" textlink="">
      <xdr:nvSpPr>
        <xdr:cNvPr id="2" name="Rectangle: Rounded Corners 1">
          <a:extLst>
            <a:ext uri="{FF2B5EF4-FFF2-40B4-BE49-F238E27FC236}">
              <a16:creationId xmlns:a16="http://schemas.microsoft.com/office/drawing/2014/main" id="{B564970A-03E2-DBA4-7367-3C5E09F27E40}"/>
            </a:ext>
          </a:extLst>
        </xdr:cNvPr>
        <xdr:cNvSpPr/>
      </xdr:nvSpPr>
      <xdr:spPr>
        <a:xfrm>
          <a:off x="7719681" y="2923954"/>
          <a:ext cx="4518836" cy="1373372"/>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solidFill>
                <a:schemeClr val="tx1"/>
              </a:solidFill>
            </a:rPr>
            <a:t>Child dependents with an Individual Taxpayer Identification Number (ITIN) are eligible for a $500 credit. Children with a Social Security Number (SSN) qualify for a $2,000 credit if they are under 17 years old at the end of the tax year (based on the year the child was born). If the child with an SSN is 17 or older at the end of the tax year (based on their year of birth), the credit amount is $500.</a:t>
          </a:r>
          <a:endParaRPr lang="en-US" sz="1100" kern="12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4CCB62D9-1CC6-49F8-9FC0-0766BA0A5A0B}"/>
            </a:ext>
          </a:extLst>
        </xdr:cNvPr>
        <xdr:cNvSpPr/>
      </xdr:nvSpPr>
      <xdr:spPr>
        <a:xfrm>
          <a:off x="0" y="7353300"/>
          <a:ext cx="7543800"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15428D54-64DB-41B6-91E3-AAC1FB15508C}"/>
            </a:ext>
          </a:extLst>
        </xdr:cNvPr>
        <xdr:cNvSpPr/>
      </xdr:nvSpPr>
      <xdr:spPr>
        <a:xfrm>
          <a:off x="0" y="7324725"/>
          <a:ext cx="7591425"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36</xdr:row>
      <xdr:rowOff>76200</xdr:rowOff>
    </xdr:from>
    <xdr:to>
      <xdr:col>4</xdr:col>
      <xdr:colOff>1181100</xdr:colOff>
      <xdr:row>43</xdr:row>
      <xdr:rowOff>114300</xdr:rowOff>
    </xdr:to>
    <xdr:sp macro="" textlink="">
      <xdr:nvSpPr>
        <xdr:cNvPr id="2" name="Rectangle: Rounded Corners 1">
          <a:extLst>
            <a:ext uri="{FF2B5EF4-FFF2-40B4-BE49-F238E27FC236}">
              <a16:creationId xmlns:a16="http://schemas.microsoft.com/office/drawing/2014/main" id="{1EA89230-8DA9-6B01-BD9E-7E8AD1472357}"/>
            </a:ext>
          </a:extLst>
        </xdr:cNvPr>
        <xdr:cNvSpPr/>
      </xdr:nvSpPr>
      <xdr:spPr>
        <a:xfrm>
          <a:off x="0" y="7324725"/>
          <a:ext cx="7591425" cy="13716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 </a:t>
          </a:r>
          <a:br>
            <a:rPr lang="en-US" sz="1100" b="0" i="0">
              <a:solidFill>
                <a:schemeClr val="lt1"/>
              </a:solidFill>
              <a:effectLst/>
              <a:latin typeface="+mn-lt"/>
              <a:ea typeface="+mn-ea"/>
              <a:cs typeface="+mn-cs"/>
            </a:rPr>
          </a:br>
          <a:r>
            <a:rPr lang="en-US" sz="1100" b="0" i="0">
              <a:solidFill>
                <a:schemeClr val="lt1"/>
              </a:solidFill>
              <a:effectLst/>
              <a:latin typeface="+mn-lt"/>
              <a:ea typeface="+mn-ea"/>
              <a:cs typeface="+mn-cs"/>
            </a:rPr>
            <a:t>                                                 </a:t>
          </a:r>
          <a:r>
            <a:rPr lang="en-US" sz="1100" b="1" i="0" u="sng">
              <a:solidFill>
                <a:schemeClr val="lt1"/>
              </a:solidFill>
              <a:effectLst/>
              <a:latin typeface="+mn-lt"/>
              <a:ea typeface="+mn-ea"/>
              <a:cs typeface="+mn-cs"/>
            </a:rPr>
            <a:t>Important Information: Estimated Tax Calculations</a:t>
          </a:r>
        </a:p>
        <a:p>
          <a:r>
            <a:rPr lang="en-US" sz="1100" b="0" i="0">
              <a:solidFill>
                <a:schemeClr val="lt1"/>
              </a:solidFill>
              <a:effectLst/>
              <a:latin typeface="+mn-lt"/>
              <a:ea typeface="+mn-ea"/>
              <a:cs typeface="+mn-cs"/>
            </a:rPr>
            <a:t>Please note: This document provides an estimate of your tax liability based on the information you have provided. It is not a guarantee of your actual tax bill. The final amount of tax you owe may be more or less than this estimate.</a:t>
          </a:r>
        </a:p>
        <a:p>
          <a:r>
            <a:rPr lang="en-US" sz="1100" b="0" i="0">
              <a:solidFill>
                <a:schemeClr val="lt1"/>
              </a:solidFill>
              <a:effectLst/>
              <a:latin typeface="+mn-lt"/>
              <a:ea typeface="+mn-ea"/>
              <a:cs typeface="+mn-cs"/>
            </a:rPr>
            <a:t>We are not responsible for any errors or omissions in this estimate.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For your information only.</a:t>
          </a:r>
        </a:p>
        <a:p>
          <a:endParaRPr lang="en-US" sz="1100">
            <a:solidFill>
              <a:schemeClr val="lt1"/>
            </a:solidFill>
            <a:effectLst/>
            <a:latin typeface="+mn-lt"/>
            <a:ea typeface="+mn-ea"/>
            <a:cs typeface="+mn-cs"/>
          </a:endParaRPr>
        </a:p>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mo\Downloads\expense-reimbursement-form.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erver2019\Employee%20Data\OneDrive\2025%20Tax%20Season\2024%20Tax%20Estimator%20%20-%20Sample.xlsx" TargetMode="External"/><Relationship Id="rId1" Type="http://schemas.openxmlformats.org/officeDocument/2006/relationships/externalLinkPath" Target="/OneDrive/2025%20Tax%20Season%20OLD/2024%20Tax%20Estimator%20%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Report"/>
      <sheetName val="Categories"/>
      <sheetName val="©"/>
    </sheetNames>
    <sheetDataSet>
      <sheetData sheetId="0"/>
      <sheetData sheetId="1">
        <row r="1">
          <cell r="A1" t="str">
            <v>**** Categories ****</v>
          </cell>
        </row>
        <row r="2">
          <cell r="A2" t="str">
            <v>Advertising, Sales Exp</v>
          </cell>
        </row>
        <row r="3">
          <cell r="A3" t="str">
            <v>Accounting Fee</v>
          </cell>
        </row>
        <row r="4">
          <cell r="A4" t="str">
            <v>Automobile and truck expenses</v>
          </cell>
        </row>
        <row r="5">
          <cell r="A5" t="str">
            <v>Business Miles</v>
          </cell>
        </row>
        <row r="6">
          <cell r="A6" t="str">
            <v>Bank Service Charges</v>
          </cell>
        </row>
        <row r="7">
          <cell r="A7" t="str">
            <v>Cleaning / Janitorial</v>
          </cell>
        </row>
        <row r="8">
          <cell r="A8" t="str">
            <v>Dues &amp; Membership</v>
          </cell>
        </row>
        <row r="9">
          <cell r="A9" t="str">
            <v>Insurance (Business Related)</v>
          </cell>
        </row>
        <row r="10">
          <cell r="A10" t="str">
            <v>Internet</v>
          </cell>
        </row>
        <row r="11">
          <cell r="A11" t="str">
            <v>Interest on business Loan/Car</v>
          </cell>
        </row>
        <row r="12">
          <cell r="A12" t="str">
            <v>License and Permits</v>
          </cell>
        </row>
        <row r="13">
          <cell r="A13" t="str">
            <v>Legal and professional fees</v>
          </cell>
        </row>
        <row r="14">
          <cell r="A14" t="str">
            <v>Lease Payments ( Car, Printer etc)</v>
          </cell>
        </row>
        <row r="15">
          <cell r="A15" t="str">
            <v>Meal and Entetainment</v>
          </cell>
        </row>
        <row r="16">
          <cell r="A16" t="str">
            <v>Office Expense &amp; Printing</v>
          </cell>
        </row>
        <row r="17">
          <cell r="A17" t="str">
            <v>Payroll Processing Fee</v>
          </cell>
        </row>
        <row r="18">
          <cell r="A18" t="str">
            <v>Parking and Toll</v>
          </cell>
        </row>
        <row r="19">
          <cell r="A19" t="str">
            <v>Postage/Delivery Expenses</v>
          </cell>
        </row>
        <row r="20">
          <cell r="A20" t="str">
            <v>Rent for the office or Eqipments</v>
          </cell>
        </row>
        <row r="21">
          <cell r="A21" t="str">
            <v>Repairs on Business Assets</v>
          </cell>
        </row>
        <row r="22">
          <cell r="A22" t="str">
            <v>State Income Tax paid for last year</v>
          </cell>
        </row>
        <row r="23">
          <cell r="A23" t="str">
            <v>Sec of State ( Annual Report)</v>
          </cell>
        </row>
        <row r="24">
          <cell r="A24" t="str">
            <v>Software Exp</v>
          </cell>
        </row>
        <row r="25">
          <cell r="A25" t="str">
            <v>Storage /Server Fees</v>
          </cell>
        </row>
        <row r="26">
          <cell r="A26" t="str">
            <v>Seminars &amp; Trade Shows</v>
          </cell>
        </row>
        <row r="27">
          <cell r="A27" t="str">
            <v>Small Tools/Small Office Furniture</v>
          </cell>
        </row>
        <row r="28">
          <cell r="A28" t="str">
            <v>Security Service</v>
          </cell>
        </row>
        <row r="29">
          <cell r="A29" t="str">
            <v>Traning Exp/Prof Development</v>
          </cell>
        </row>
        <row r="30">
          <cell r="A30" t="str">
            <v>Telephone  (Land, Cell, Fax)</v>
          </cell>
        </row>
        <row r="31">
          <cell r="A31" t="str">
            <v>Travel Exp (Flight, Taxi etc)</v>
          </cell>
        </row>
        <row r="32">
          <cell r="A32" t="str">
            <v>Website/Webhosting</v>
          </cell>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Information"/>
      <sheetName val="Income &amp; Exp Worksheet "/>
      <sheetName val="2024 Tax Estimator"/>
      <sheetName val="Personal Tax Savings"/>
      <sheetName val="Business Tax Savings"/>
      <sheetName val="Possible Business Expense"/>
      <sheetName val="2024 Tax Year Calculator"/>
      <sheetName val="Sheet1"/>
    </sheetNames>
    <sheetDataSet>
      <sheetData sheetId="0"/>
      <sheetData sheetId="1">
        <row r="41">
          <cell r="AC41">
            <v>0</v>
          </cell>
        </row>
        <row r="51">
          <cell r="AC51">
            <v>0</v>
          </cell>
        </row>
      </sheetData>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95C899-7668-47E2-8546-0106A239F0E3}" name="Table1" displayName="Table1" ref="AI10:AI13" totalsRowShown="0" headerRowDxfId="117" dataDxfId="116" headerRowCellStyle="Normal 2" dataCellStyle="Normal 2">
  <autoFilter ref="AI10:AI13" xr:uid="{00000000-0009-0000-0100-000001000000}"/>
  <tableColumns count="1">
    <tableColumn id="1" xr3:uid="{04E57514-7590-439A-9259-B99DDB8ADE54}" name="Column1" dataDxfId="115" dataCellStyle="Normal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FCF811-1E2B-4903-9A90-47A6BAC94F96}" name="Single" displayName="Single" ref="J13:L20" totalsRowShown="0" headerRowBorderDxfId="80">
  <autoFilter ref="J13:L20" xr:uid="{C7FCF811-1E2B-4903-9A90-47A6BAC94F96}"/>
  <tableColumns count="3">
    <tableColumn id="1" xr3:uid="{47A063DE-0DF2-433B-9BC1-F4E7D48B35CC}" name="From" dataDxfId="79"/>
    <tableColumn id="2" xr3:uid="{779F1AEB-A6E6-4C3A-AE3C-39FF1D5CA58C}" name="Rate" dataDxfId="78"/>
    <tableColumn id="3" xr3:uid="{C4C61802-149A-46D1-BAAA-349128281710}" name="Cumulative" dataDxfId="77">
      <calculatedColumnFormula>IFERROR(ROUND((Single[[#This Row],[From]]-OFFSET(Single[[#This Row],[From]],-1,0))*OFFSET(Single[[#This Row],[Cumulative]],-1,-1),2)+OFFSET(Single[[#This Row],[Cumulative]],-1,0),0)</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C0E5CEC-E82E-4721-B030-A6C326FB9462}" name="MFJ" displayName="MFJ" ref="J25:L32" totalsRowShown="0" headerRowBorderDxfId="76">
  <autoFilter ref="J25:L32" xr:uid="{7C0E5CEC-E82E-4721-B030-A6C326FB9462}"/>
  <tableColumns count="3">
    <tableColumn id="1" xr3:uid="{1D19B157-CFEB-4F49-B25C-2D87513E0F1E}" name="From" dataDxfId="75"/>
    <tableColumn id="2" xr3:uid="{273D7014-4BD2-42FC-9AE3-295B5AE61B8B}" name="Rate" dataDxfId="74"/>
    <tableColumn id="3" xr3:uid="{017ED89C-4CB4-45B1-A761-F2E1B2DDDA4D}" name="Cumulative" dataDxfId="73">
      <calculatedColumnFormula>IFERROR(ROUND((MFJ[[#This Row],[From]]-OFFSET(MFJ[[#This Row],[From]],-1,0))*OFFSET(MFJ[[#This Row],[Cumulative]],-1,-1),2)+OFFSET(MFJ[[#This Row],[Cumulative]],-1,0),0)</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1FFDF0-6ED1-4F6D-A9ED-014B9023F715}" name="MFS" displayName="MFS" ref="J36:L43" totalsRowShown="0" headerRowBorderDxfId="72">
  <autoFilter ref="J36:L43" xr:uid="{1D1FFDF0-6ED1-4F6D-A9ED-014B9023F715}"/>
  <tableColumns count="3">
    <tableColumn id="1" xr3:uid="{C9D23E47-FE75-4830-BE82-349156F242A1}" name="From" dataDxfId="71"/>
    <tableColumn id="2" xr3:uid="{3D021DDB-0088-4140-8C9B-36CC44D50C3E}" name="Rate" dataDxfId="70"/>
    <tableColumn id="3" xr3:uid="{CC5E01C2-2B8F-4995-91C0-F49684C34B7A}" name="Cumulative" dataDxfId="69">
      <calculatedColumnFormula>IFERROR(ROUND((MFS[[#This Row],[From]]-OFFSET(MFS[[#This Row],[From]],-1,0))*OFFSET(MFS[[#This Row],[Cumulative]],-1,-1),2)+OFFSET(MFS[[#This Row],[Cumulative]],-1,0),0)</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2A0A5A-FEEB-4E04-8906-68893B1DAEA5}" name="HH" displayName="HH" ref="J47:L54" totalsRowShown="0" headerRowBorderDxfId="68">
  <autoFilter ref="J47:L54" xr:uid="{412A0A5A-FEEB-4E04-8906-68893B1DAEA5}"/>
  <tableColumns count="3">
    <tableColumn id="1" xr3:uid="{513EF664-85F0-45AB-8773-3BD98DF69988}" name="From" dataDxfId="67"/>
    <tableColumn id="2" xr3:uid="{986C0780-CDDE-4149-92A9-89F26EC5B3DB}" name="Rate" dataDxfId="66"/>
    <tableColumn id="3" xr3:uid="{DDBA9D62-F7CF-434B-BFA0-0ACA84FE7AB8}" name="Cumulative" dataDxfId="65">
      <calculatedColumnFormula>IFERROR(ROUND((HH[[#This Row],[From]]-OFFSET(HH[[#This Row],[From]],-1,0))*OFFSET(HH[[#This Row],[Cumulative]],-1,-1),2)+OFFSET(HH[[#This Row],[Cumulative]],-1,0),0)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AC44E80-05FE-49A5-A074-AB7F24BF4783}" name="Single210" displayName="Single210" ref="J13:L20" totalsRowShown="0" headerRowBorderDxfId="114">
  <autoFilter ref="J13:L20" xr:uid="{C7FCF811-1E2B-4903-9A90-47A6BAC94F96}"/>
  <tableColumns count="3">
    <tableColumn id="1" xr3:uid="{34EAC494-656F-488F-A6DA-314B08B37A2A}" name="From" dataDxfId="113"/>
    <tableColumn id="2" xr3:uid="{A18D391D-6491-4082-83B1-9AA5C306A2A3}" name="Rate" dataDxfId="112"/>
    <tableColumn id="3" xr3:uid="{B6E6835C-123D-41A4-AD4E-45EA247DD82E}" name="Cumulative" dataDxfId="111">
      <calculatedColumnFormula>IFERROR(ROUND((Single210[[#This Row],[From]]-OFFSET(Single210[[#This Row],[From]],-1,0))*OFFSET(Single210[[#This Row],[Cumulative]],-1,-1),2)+OFFSET(Single210[[#This Row],[Cumulative]],-1,0),0)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8D9CC4E-598D-47B7-956D-7C1B989410F4}" name="MFJ_311" displayName="MFJ_311" ref="J25:L32" totalsRowShown="0" headerRowBorderDxfId="110">
  <autoFilter ref="J25:L32" xr:uid="{7C0E5CEC-E82E-4721-B030-A6C326FB9462}"/>
  <tableColumns count="3">
    <tableColumn id="1" xr3:uid="{A2DE796A-4255-4A20-A42D-A10475ACBBA5}" name="From" dataDxfId="109"/>
    <tableColumn id="2" xr3:uid="{ACD83B69-C88E-47E3-8D75-5FBFE12EFB5F}" name="Rate" dataDxfId="108"/>
    <tableColumn id="3" xr3:uid="{FF96FD36-71A7-4484-A00C-CD3647CA22C0}" name="Cumulative" dataDxfId="107">
      <calculatedColumnFormula>IFERROR(ROUND((MFJ_311[[#This Row],[From]]-OFFSET(MFJ_311[[#This Row],[From]],-1,0))*OFFSET(MFJ_311[[#This Row],[Cumulative]],-1,-1),2)+OFFSET(MFJ_311[[#This Row],[Cumulative]],-1,0),0)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306D9EC-3291-4140-B75E-CCDC430AC39A}" name="MFS_412" displayName="MFS_412" ref="J36:L43" totalsRowShown="0" headerRowBorderDxfId="106">
  <autoFilter ref="J36:L43" xr:uid="{1D1FFDF0-6ED1-4F6D-A9ED-014B9023F715}"/>
  <tableColumns count="3">
    <tableColumn id="1" xr3:uid="{7F87AE8C-0A75-4BB5-ACCD-0C8D70BA6542}" name="From" dataDxfId="105"/>
    <tableColumn id="2" xr3:uid="{1BD11C49-7924-4B53-ABC5-700E8FDD72BB}" name="Rate" dataDxfId="104"/>
    <tableColumn id="3" xr3:uid="{ED4AC402-0802-486B-85FD-CF512E56593F}" name="Cumulative" dataDxfId="103">
      <calculatedColumnFormula>IFERROR(ROUND((MFS_412[[#This Row],[From]]-OFFSET(MFS_412[[#This Row],[From]],-1,0))*OFFSET(MFS_412[[#This Row],[Cumulative]],-1,-1),2)+OFFSET(MFS_412[[#This Row],[Cumulative]],-1,0),0)</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6843DE1-8935-47F1-9D67-40D785D23E16}" name="HH_513" displayName="HH_513" ref="J47:L54" totalsRowShown="0" headerRowDxfId="102" dataDxfId="100" headerRowBorderDxfId="101">
  <autoFilter ref="J47:L54" xr:uid="{412A0A5A-FEEB-4E04-8906-68893B1DAEA5}"/>
  <tableColumns count="3">
    <tableColumn id="1" xr3:uid="{78156EFA-76E3-4519-893D-613031DF35EB}" name="From" dataDxfId="99"/>
    <tableColumn id="2" xr3:uid="{1C1AACEA-5418-44DC-A7C8-8C138D5CBEE2}" name="Rate" dataDxfId="98"/>
    <tableColumn id="3" xr3:uid="{5321FD20-7F9E-40B4-9384-0ECB9115CCEA}" name="Cumulative" dataDxfId="97">
      <calculatedColumnFormula>IFERROR(ROUND((HH_513[[#This Row],[From]]-OFFSET(HH_513[[#This Row],[From]],-1,0))*OFFSET(HH_513[[#This Row],[Cumulative]],-1,-1),2)+OFFSET(HH_513[[#This Row],[Cumulative]],-1,0),0)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5A2809D-4E4B-4726-9FB0-31999756662A}" name="Single2" displayName="Single2" ref="J13:L20" totalsRowShown="0" headerRowBorderDxfId="96">
  <autoFilter ref="J13:L20" xr:uid="{C7FCF811-1E2B-4903-9A90-47A6BAC94F96}"/>
  <tableColumns count="3">
    <tableColumn id="1" xr3:uid="{B6ED0976-154A-46B5-A906-AA952F921914}" name="From" dataDxfId="95"/>
    <tableColumn id="2" xr3:uid="{B7DDD4B6-65E6-4F8B-A0BD-BCACB5121D57}" name="Rate" dataDxfId="94"/>
    <tableColumn id="3" xr3:uid="{E66A6102-620C-4E32-9FBF-F66979DD2257}" name="Cumulative" dataDxfId="93">
      <calculatedColumnFormula>IFERROR(ROUND((Single2[[#This Row],[From]]-OFFSET(Single2[[#This Row],[From]],-1,0))*OFFSET(Single2[[#This Row],[Cumulative]],-1,-1),2)+OFFSET(Single2[[#This Row],[Cumulative]],-1,0),0)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DD8588-28C9-479B-9700-CE2D7C5AF50D}" name="MFJ_3" displayName="MFJ_3" ref="J25:L32" totalsRowShown="0" headerRowBorderDxfId="92">
  <autoFilter ref="J25:L32" xr:uid="{7C0E5CEC-E82E-4721-B030-A6C326FB9462}"/>
  <tableColumns count="3">
    <tableColumn id="1" xr3:uid="{4B93C2EC-CA6A-49AA-AB58-11021AE07EC2}" name="From" dataDxfId="91"/>
    <tableColumn id="2" xr3:uid="{5D62F636-5873-478A-A47E-68AF7020FE42}" name="Rate" dataDxfId="90"/>
    <tableColumn id="3" xr3:uid="{E0055769-761D-4679-81E2-652A99DED2CA}" name="Cumulative" dataDxfId="89">
      <calculatedColumnFormula>IFERROR(ROUND((MFJ_3[[#This Row],[From]]-OFFSET(MFJ_3[[#This Row],[From]],-1,0))*OFFSET(MFJ_3[[#This Row],[Cumulative]],-1,-1),2)+OFFSET(MFJ_3[[#This Row],[Cumulative]],-1,0),0)</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A2BACA-18C8-4D70-8739-74B7FD837D33}" name="MFS_4" displayName="MFS_4" ref="J36:L43" totalsRowShown="0" headerRowBorderDxfId="88">
  <autoFilter ref="J36:L43" xr:uid="{1D1FFDF0-6ED1-4F6D-A9ED-014B9023F715}"/>
  <tableColumns count="3">
    <tableColumn id="1" xr3:uid="{99C7FE10-025A-4EC8-9A5B-8B60DCF0F14A}" name="From" dataDxfId="87"/>
    <tableColumn id="2" xr3:uid="{38525E7A-307F-4182-AC8E-8A720F262362}" name="Rate" dataDxfId="86"/>
    <tableColumn id="3" xr3:uid="{24854743-D700-47A5-81D0-E6C9CA6F51B1}" name="Cumulative" dataDxfId="85">
      <calculatedColumnFormula>IFERROR(ROUND((MFS_4[[#This Row],[From]]-OFFSET(MFS_4[[#This Row],[From]],-1,0))*OFFSET(MFS_4[[#This Row],[Cumulative]],-1,-1),2)+OFFSET(MFS_4[[#This Row],[Cumulative]],-1,0),0)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A327AA1-B2B0-4D04-B10F-44CEC46C3661}" name="HH_5" displayName="HH_5" ref="J47:L54" totalsRowShown="0" headerRowBorderDxfId="84">
  <autoFilter ref="J47:L54" xr:uid="{412A0A5A-FEEB-4E04-8906-68893B1DAEA5}"/>
  <tableColumns count="3">
    <tableColumn id="1" xr3:uid="{13BC4B82-0097-40F3-A397-3B916498489E}" name="From" dataDxfId="83"/>
    <tableColumn id="2" xr3:uid="{3BB2B836-2026-4A3E-807D-15503D14A549}" name="Rate" dataDxfId="82"/>
    <tableColumn id="3" xr3:uid="{43EF9061-0A99-4B55-AA39-0451C688F207}" name="Cumulative" dataDxfId="81">
      <calculatedColumnFormula>IFERROR(ROUND((HH_5[[#This Row],[From]]-OFFSET(HH_5[[#This Row],[From]],-1,0))*OFFSET(HH_5[[#This Row],[Cumulative]],-1,-1),2)+OFFSET(HH_5[[#This Row],[Cumulative]],-1,0),0)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hatismycounty.com/" TargetMode="External"/><Relationship Id="rId13" Type="http://schemas.openxmlformats.org/officeDocument/2006/relationships/hyperlink" Target="https://www.greatwaysinc.com/mortgage" TargetMode="External"/><Relationship Id="rId18" Type="http://schemas.openxmlformats.org/officeDocument/2006/relationships/table" Target="../tables/table1.xml"/><Relationship Id="rId3" Type="http://schemas.openxmlformats.org/officeDocument/2006/relationships/hyperlink" Target="http://routingnumber.aba.com/" TargetMode="External"/><Relationship Id="rId7" Type="http://schemas.openxmlformats.org/officeDocument/2006/relationships/hyperlink" Target="https://www.irs.gov/identity-theft-fraud-scams/retrieve-your-ip-pin" TargetMode="External"/><Relationship Id="rId12" Type="http://schemas.openxmlformats.org/officeDocument/2006/relationships/hyperlink" Target="http://greatwaysrealty.com/" TargetMode="External"/><Relationship Id="rId17" Type="http://schemas.openxmlformats.org/officeDocument/2006/relationships/vmlDrawing" Target="../drawings/vmlDrawing1.vml"/><Relationship Id="rId2" Type="http://schemas.openxmlformats.org/officeDocument/2006/relationships/hyperlink" Target="https://fueleconomy.gov/feg/taxevb.shtml" TargetMode="External"/><Relationship Id="rId16" Type="http://schemas.openxmlformats.org/officeDocument/2006/relationships/drawing" Target="../drawings/drawing1.xml"/><Relationship Id="rId1" Type="http://schemas.openxmlformats.org/officeDocument/2006/relationships/hyperlink" Target="http://www.greatwaysinc.com/news_letter/FinCEN.html" TargetMode="External"/><Relationship Id="rId6" Type="http://schemas.openxmlformats.org/officeDocument/2006/relationships/hyperlink" Target="https://www.irs.gov/retirement-plans/individual-retirement-arrangements-iras" TargetMode="External"/><Relationship Id="rId11" Type="http://schemas.openxmlformats.org/officeDocument/2006/relationships/hyperlink" Target="https://greatwaysinc.com/fee-schedule" TargetMode="External"/><Relationship Id="rId5" Type="http://schemas.openxmlformats.org/officeDocument/2006/relationships/hyperlink" Target="https://www.irs.gov/pub/irs-dft/p969--dft.pdf" TargetMode="External"/><Relationship Id="rId15" Type="http://schemas.openxmlformats.org/officeDocument/2006/relationships/printerSettings" Target="../printerSettings/printerSettings1.bin"/><Relationship Id="rId10" Type="http://schemas.openxmlformats.org/officeDocument/2006/relationships/hyperlink" Target="https://www.greatwaysinc.com/services-details_book_6" TargetMode="External"/><Relationship Id="rId19" Type="http://schemas.openxmlformats.org/officeDocument/2006/relationships/comments" Target="../comments1.xml"/><Relationship Id="rId4" Type="http://schemas.openxmlformats.org/officeDocument/2006/relationships/hyperlink" Target="https://www.irs.gov/retirement-plans/retirement-plans-faqs-regarding-iras-contributions" TargetMode="External"/><Relationship Id="rId9" Type="http://schemas.openxmlformats.org/officeDocument/2006/relationships/hyperlink" Target="https://www.greatwaysinc.com/services-details_affordable_2" TargetMode="External"/><Relationship Id="rId14" Type="http://schemas.openxmlformats.org/officeDocument/2006/relationships/hyperlink" Target="https://www.greatwaysinc.com/services-details_book_6"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2.xml"/><Relationship Id="rId7" Type="http://schemas.openxmlformats.org/officeDocument/2006/relationships/table" Target="../tables/table4.xml"/><Relationship Id="rId2" Type="http://schemas.openxmlformats.org/officeDocument/2006/relationships/printerSettings" Target="../printerSettings/printerSettings2.bin"/><Relationship Id="rId1" Type="http://schemas.openxmlformats.org/officeDocument/2006/relationships/hyperlink" Target="https://directpay.irs.gov/directpay/payment"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vmlDrawing" Target="../drawings/vmlDrawing2.v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drawing" Target="../drawings/drawing3.xml"/><Relationship Id="rId7" Type="http://schemas.openxmlformats.org/officeDocument/2006/relationships/table" Target="../tables/table8.xml"/><Relationship Id="rId2" Type="http://schemas.openxmlformats.org/officeDocument/2006/relationships/printerSettings" Target="../printerSettings/printerSettings3.bin"/><Relationship Id="rId1" Type="http://schemas.openxmlformats.org/officeDocument/2006/relationships/hyperlink" Target="https://directpay.irs.gov/directpay/payment" TargetMode="Externa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vmlDrawing" Target="../drawings/vmlDrawing3.v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table" Target="../tables/table13.xml"/><Relationship Id="rId2" Type="http://schemas.openxmlformats.org/officeDocument/2006/relationships/printerSettings" Target="../printerSettings/printerSettings4.bin"/><Relationship Id="rId1" Type="http://schemas.openxmlformats.org/officeDocument/2006/relationships/hyperlink" Target="https://directpay.irs.gov/directpay/payment"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6B4-763E-481D-89A0-7023BF691963}">
  <sheetPr codeName="Sheet1">
    <pageSetUpPr autoPageBreaks="0" fitToPage="1"/>
  </sheetPr>
  <dimension ref="A1:AR359"/>
  <sheetViews>
    <sheetView showGridLines="0" showRowColHeaders="0" tabSelected="1" topLeftCell="B1" zoomScale="172" zoomScaleNormal="172" workbookViewId="0">
      <selection activeCell="G8" sqref="G8:H8"/>
    </sheetView>
  </sheetViews>
  <sheetFormatPr defaultRowHeight="12.75" x14ac:dyDescent="0.2"/>
  <cols>
    <col min="1" max="1" width="5.7109375" style="121" hidden="1" customWidth="1"/>
    <col min="2" max="2" width="4.7109375" style="172" customWidth="1"/>
    <col min="3" max="3" width="8.140625" style="121" customWidth="1"/>
    <col min="4" max="4" width="7.85546875" style="121" customWidth="1"/>
    <col min="5" max="5" width="7.7109375" style="121" customWidth="1"/>
    <col min="6" max="6" width="9.5703125" style="121" customWidth="1"/>
    <col min="7" max="7" width="9.85546875" style="121" customWidth="1"/>
    <col min="8" max="8" width="9.28515625" style="121" customWidth="1"/>
    <col min="9" max="9" width="9.140625" style="121" customWidth="1"/>
    <col min="10" max="10" width="5.42578125" style="224" customWidth="1"/>
    <col min="11" max="11" width="9.140625" style="121" customWidth="1"/>
    <col min="12" max="12" width="9.85546875" style="224" customWidth="1"/>
    <col min="13" max="13" width="10" style="121" customWidth="1"/>
    <col min="14" max="14" width="5" style="224" customWidth="1"/>
    <col min="15" max="15" width="1.28515625" style="121" customWidth="1"/>
    <col min="16" max="16" width="2.5703125" style="121" customWidth="1"/>
    <col min="17" max="17" width="20.7109375" style="151" hidden="1" customWidth="1"/>
    <col min="18" max="18" width="5.7109375" style="225" hidden="1" customWidth="1"/>
    <col min="19" max="19" width="0" style="112" hidden="1" customWidth="1"/>
    <col min="20" max="20" width="6.28515625" style="225" customWidth="1"/>
    <col min="21" max="24" width="9.140625" style="225"/>
    <col min="25" max="27" width="9.140625" style="121"/>
    <col min="28" max="28" width="0" style="121" hidden="1" customWidth="1"/>
    <col min="29" max="34" width="9.140625" style="121"/>
    <col min="35" max="35" width="10" style="121" customWidth="1"/>
    <col min="36" max="16384" width="9.140625" style="121"/>
  </cols>
  <sheetData>
    <row r="1" spans="1:44" s="109" customFormat="1" x14ac:dyDescent="0.2">
      <c r="B1" s="110"/>
      <c r="J1" s="111"/>
      <c r="L1" s="111"/>
      <c r="N1" s="111"/>
      <c r="R1" s="112"/>
      <c r="S1" s="112"/>
      <c r="T1" s="112"/>
      <c r="U1" s="112"/>
      <c r="V1" s="112"/>
      <c r="W1" s="112"/>
      <c r="X1" s="112"/>
    </row>
    <row r="2" spans="1:44" ht="12" customHeight="1" x14ac:dyDescent="0.2">
      <c r="A2" s="113"/>
      <c r="B2" s="110"/>
      <c r="C2" s="114"/>
      <c r="D2" s="330" t="s">
        <v>281</v>
      </c>
      <c r="E2" s="331"/>
      <c r="F2" s="331"/>
      <c r="G2" s="331"/>
      <c r="H2" s="331"/>
      <c r="I2" s="332"/>
      <c r="J2" s="332"/>
      <c r="K2" s="332"/>
      <c r="L2" s="330" t="s">
        <v>180</v>
      </c>
      <c r="M2" s="331"/>
      <c r="N2" s="331"/>
      <c r="O2" s="335"/>
      <c r="P2" s="109"/>
      <c r="Q2" s="115" t="s">
        <v>1</v>
      </c>
      <c r="R2" s="116"/>
      <c r="S2" s="117"/>
      <c r="T2" s="118"/>
      <c r="U2" s="321" t="s">
        <v>268</v>
      </c>
      <c r="V2" s="322"/>
      <c r="W2" s="322"/>
      <c r="X2" s="322"/>
      <c r="Y2" s="322"/>
      <c r="Z2" s="322"/>
      <c r="AA2" s="323"/>
      <c r="AB2" s="119" t="s">
        <v>2</v>
      </c>
      <c r="AC2" s="120"/>
      <c r="AD2" s="120"/>
      <c r="AE2" s="120"/>
      <c r="AF2" s="120"/>
      <c r="AG2" s="120"/>
      <c r="AH2" s="120"/>
      <c r="AI2" s="118"/>
      <c r="AJ2" s="118"/>
      <c r="AK2" s="118"/>
      <c r="AL2" s="120"/>
      <c r="AM2" s="120"/>
      <c r="AN2" s="120"/>
      <c r="AO2" s="120"/>
      <c r="AP2" s="120"/>
      <c r="AQ2" s="120"/>
      <c r="AR2" s="120"/>
    </row>
    <row r="3" spans="1:44" ht="12.75" customHeight="1" thickBot="1" x14ac:dyDescent="0.25">
      <c r="A3" s="113"/>
      <c r="B3" s="110"/>
      <c r="C3" s="122"/>
      <c r="D3" s="333"/>
      <c r="E3" s="333"/>
      <c r="F3" s="333"/>
      <c r="G3" s="333"/>
      <c r="H3" s="333"/>
      <c r="I3" s="334"/>
      <c r="J3" s="334"/>
      <c r="K3" s="334"/>
      <c r="L3" s="333"/>
      <c r="M3" s="333"/>
      <c r="N3" s="333"/>
      <c r="O3" s="336"/>
      <c r="P3" s="109"/>
      <c r="Q3" s="115" t="s">
        <v>3</v>
      </c>
      <c r="R3" s="116"/>
      <c r="S3" s="117"/>
      <c r="T3" s="118"/>
      <c r="U3" s="324"/>
      <c r="V3" s="325"/>
      <c r="W3" s="325"/>
      <c r="X3" s="325"/>
      <c r="Y3" s="325"/>
      <c r="Z3" s="325"/>
      <c r="AA3" s="326"/>
      <c r="AB3" s="119" t="s">
        <v>4</v>
      </c>
      <c r="AC3" s="120"/>
      <c r="AD3" s="120"/>
      <c r="AE3" s="120"/>
      <c r="AF3" s="120"/>
      <c r="AG3" s="120"/>
      <c r="AH3" s="120"/>
      <c r="AI3" s="118" t="s">
        <v>5</v>
      </c>
      <c r="AJ3" s="118"/>
      <c r="AK3" s="118"/>
      <c r="AL3" s="120"/>
      <c r="AM3" s="120"/>
      <c r="AN3" s="120"/>
      <c r="AO3" s="120"/>
      <c r="AP3" s="120"/>
      <c r="AQ3" s="120"/>
      <c r="AR3" s="120"/>
    </row>
    <row r="4" spans="1:44" ht="40.5" hidden="1" customHeight="1" x14ac:dyDescent="0.2">
      <c r="A4" s="113"/>
      <c r="B4" s="110"/>
      <c r="C4" s="123"/>
      <c r="D4" s="124"/>
      <c r="E4" s="363" t="s">
        <v>189</v>
      </c>
      <c r="F4" s="364"/>
      <c r="G4" s="364"/>
      <c r="H4" s="364"/>
      <c r="I4" s="364"/>
      <c r="J4" s="364"/>
      <c r="K4" s="364"/>
      <c r="L4" s="365"/>
      <c r="M4" s="365"/>
      <c r="N4" s="365"/>
      <c r="O4" s="366"/>
      <c r="P4" s="109"/>
      <c r="Q4" s="115" t="s">
        <v>6</v>
      </c>
      <c r="R4" s="116"/>
      <c r="S4" s="117"/>
      <c r="T4" s="118" t="s">
        <v>182</v>
      </c>
      <c r="U4" s="118"/>
      <c r="V4" s="118"/>
      <c r="W4" s="118"/>
      <c r="X4" s="118"/>
      <c r="Y4" s="120"/>
      <c r="Z4" s="120"/>
      <c r="AA4" s="120"/>
      <c r="AB4" s="120"/>
      <c r="AC4" s="120"/>
      <c r="AD4" s="120"/>
      <c r="AE4" s="120"/>
      <c r="AF4" s="120"/>
      <c r="AG4" s="120"/>
      <c r="AH4" s="120"/>
      <c r="AI4" s="118" t="s">
        <v>7</v>
      </c>
      <c r="AJ4" s="118"/>
      <c r="AK4" s="118"/>
      <c r="AL4" s="120"/>
      <c r="AM4" s="120"/>
      <c r="AN4" s="120"/>
      <c r="AO4" s="120"/>
      <c r="AP4" s="120"/>
      <c r="AQ4" s="120"/>
      <c r="AR4" s="120"/>
    </row>
    <row r="5" spans="1:44" ht="14.45" hidden="1" customHeight="1" x14ac:dyDescent="0.2">
      <c r="A5" s="113"/>
      <c r="B5" s="110"/>
      <c r="C5" s="125"/>
      <c r="D5" s="126"/>
      <c r="E5" s="367"/>
      <c r="F5" s="368"/>
      <c r="G5" s="368"/>
      <c r="H5" s="368"/>
      <c r="I5" s="368"/>
      <c r="J5" s="368"/>
      <c r="K5" s="368"/>
      <c r="L5" s="369"/>
      <c r="M5" s="369"/>
      <c r="N5" s="369"/>
      <c r="O5" s="370"/>
      <c r="P5" s="109"/>
      <c r="Q5" s="115" t="s">
        <v>8</v>
      </c>
      <c r="R5" s="116"/>
      <c r="S5" s="117"/>
      <c r="T5" s="118" t="s">
        <v>183</v>
      </c>
      <c r="U5" s="118"/>
      <c r="V5" s="118"/>
      <c r="W5" s="118"/>
      <c r="X5" s="118"/>
      <c r="Y5" s="120"/>
      <c r="Z5" s="120"/>
      <c r="AA5" s="120"/>
      <c r="AB5" s="120"/>
      <c r="AC5" s="120"/>
      <c r="AD5" s="120"/>
      <c r="AE5" s="120"/>
      <c r="AF5" s="120"/>
      <c r="AG5" s="120"/>
      <c r="AH5" s="120"/>
      <c r="AI5" s="118" t="s">
        <v>9</v>
      </c>
      <c r="AJ5" s="118"/>
      <c r="AK5" s="118"/>
      <c r="AL5" s="120"/>
      <c r="AM5" s="120"/>
      <c r="AN5" s="120"/>
      <c r="AO5" s="120"/>
      <c r="AP5" s="120"/>
      <c r="AQ5" s="120"/>
      <c r="AR5" s="120"/>
    </row>
    <row r="6" spans="1:44" ht="14.45" hidden="1" customHeight="1" thickBot="1" x14ac:dyDescent="0.25">
      <c r="A6" s="113"/>
      <c r="B6" s="110"/>
      <c r="C6" s="125"/>
      <c r="D6" s="126"/>
      <c r="E6" s="371"/>
      <c r="F6" s="372"/>
      <c r="G6" s="372"/>
      <c r="H6" s="372"/>
      <c r="I6" s="372"/>
      <c r="J6" s="372"/>
      <c r="K6" s="372"/>
      <c r="L6" s="372"/>
      <c r="M6" s="372"/>
      <c r="N6" s="372"/>
      <c r="O6" s="373"/>
      <c r="P6" s="109"/>
      <c r="Q6" s="115"/>
      <c r="R6" s="116"/>
      <c r="S6" s="117"/>
      <c r="T6" s="118" t="s">
        <v>184</v>
      </c>
      <c r="U6" s="118"/>
      <c r="V6" s="118"/>
      <c r="W6" s="118"/>
      <c r="X6" s="118"/>
      <c r="Y6" s="120"/>
      <c r="Z6" s="120"/>
      <c r="AA6" s="120"/>
      <c r="AB6" s="120"/>
      <c r="AC6" s="120"/>
      <c r="AD6" s="120"/>
      <c r="AE6" s="120"/>
      <c r="AF6" s="120"/>
      <c r="AG6" s="120"/>
      <c r="AH6" s="120"/>
      <c r="AI6" s="118"/>
      <c r="AJ6" s="118"/>
      <c r="AK6" s="118"/>
      <c r="AL6" s="120"/>
      <c r="AM6" s="120"/>
      <c r="AN6" s="120"/>
      <c r="AO6" s="120"/>
      <c r="AP6" s="120"/>
      <c r="AQ6" s="120"/>
      <c r="AR6" s="120"/>
    </row>
    <row r="7" spans="1:44" ht="7.5" customHeight="1" thickTop="1" x14ac:dyDescent="0.2">
      <c r="A7" s="113"/>
      <c r="B7" s="110"/>
      <c r="C7" s="127"/>
      <c r="D7" s="128"/>
      <c r="E7" s="128"/>
      <c r="F7" s="128"/>
      <c r="G7" s="128"/>
      <c r="H7" s="128"/>
      <c r="I7" s="128"/>
      <c r="J7" s="128"/>
      <c r="K7" s="128"/>
      <c r="L7" s="128"/>
      <c r="M7" s="128"/>
      <c r="N7" s="128"/>
      <c r="O7" s="129"/>
      <c r="P7" s="109"/>
      <c r="Q7" s="115" t="s">
        <v>10</v>
      </c>
      <c r="R7" s="116" t="s">
        <v>241</v>
      </c>
      <c r="S7" s="117"/>
      <c r="T7" s="118" t="s">
        <v>185</v>
      </c>
      <c r="U7" s="118"/>
      <c r="V7" s="118"/>
      <c r="W7" s="118"/>
      <c r="X7" s="118"/>
      <c r="Y7" s="120"/>
      <c r="Z7" s="120"/>
      <c r="AA7" s="120"/>
      <c r="AB7" s="120"/>
      <c r="AC7" s="120"/>
      <c r="AD7" s="120"/>
      <c r="AE7" s="120"/>
      <c r="AF7" s="120"/>
      <c r="AG7" s="120"/>
      <c r="AH7" s="120"/>
      <c r="AI7" s="118"/>
      <c r="AJ7" s="118"/>
      <c r="AK7" s="118"/>
      <c r="AL7" s="120"/>
      <c r="AM7" s="120"/>
      <c r="AN7" s="120"/>
      <c r="AO7" s="120"/>
      <c r="AP7" s="120"/>
      <c r="AQ7" s="120"/>
      <c r="AR7" s="120"/>
    </row>
    <row r="8" spans="1:44" s="172" customFormat="1" ht="15" customHeight="1" x14ac:dyDescent="0.2">
      <c r="A8" s="165"/>
      <c r="B8" s="130"/>
      <c r="C8" s="131" t="s">
        <v>11</v>
      </c>
      <c r="D8" s="264"/>
      <c r="E8" s="265"/>
      <c r="F8" s="132" t="s">
        <v>12</v>
      </c>
      <c r="G8" s="264"/>
      <c r="H8" s="265"/>
      <c r="I8" s="132" t="s">
        <v>13</v>
      </c>
      <c r="J8" s="337"/>
      <c r="K8" s="338"/>
      <c r="L8" s="133" t="s">
        <v>20</v>
      </c>
      <c r="M8" s="374"/>
      <c r="N8" s="375"/>
      <c r="O8" s="167"/>
      <c r="P8" s="110"/>
      <c r="Q8" s="115" t="s">
        <v>15</v>
      </c>
      <c r="R8" s="227" t="s">
        <v>242</v>
      </c>
      <c r="S8" s="169"/>
      <c r="T8" s="170" t="s">
        <v>186</v>
      </c>
      <c r="U8" s="170"/>
      <c r="V8" s="228"/>
      <c r="W8" s="228"/>
      <c r="X8" s="228"/>
      <c r="Y8" s="171"/>
      <c r="Z8" s="171"/>
      <c r="AA8" s="171"/>
      <c r="AB8" s="171"/>
      <c r="AC8" s="171"/>
      <c r="AD8" s="171"/>
      <c r="AE8" s="171"/>
      <c r="AF8" s="171"/>
      <c r="AG8" s="171"/>
      <c r="AH8" s="171"/>
      <c r="AI8" s="170"/>
      <c r="AJ8" s="170"/>
      <c r="AK8" s="170"/>
      <c r="AL8" s="171"/>
      <c r="AM8" s="171"/>
      <c r="AN8" s="171"/>
      <c r="AO8" s="171"/>
      <c r="AP8" s="171"/>
      <c r="AQ8" s="171"/>
      <c r="AR8" s="171"/>
    </row>
    <row r="9" spans="1:44" ht="13.5" customHeight="1" x14ac:dyDescent="0.2">
      <c r="A9" s="113"/>
      <c r="B9" s="110"/>
      <c r="C9" s="378" t="s">
        <v>187</v>
      </c>
      <c r="D9" s="379"/>
      <c r="E9" s="379"/>
      <c r="F9" s="379"/>
      <c r="G9" s="380"/>
      <c r="H9" s="380"/>
      <c r="I9" s="380"/>
      <c r="J9" s="380"/>
      <c r="K9" s="380"/>
      <c r="L9" s="380"/>
      <c r="M9" s="380"/>
      <c r="N9" s="380"/>
      <c r="O9" s="134"/>
      <c r="P9" s="109"/>
      <c r="Q9" s="115" t="s">
        <v>17</v>
      </c>
      <c r="R9" s="135" t="s">
        <v>243</v>
      </c>
      <c r="S9" s="117"/>
      <c r="T9" s="118"/>
      <c r="U9" s="118"/>
      <c r="V9" s="136"/>
      <c r="W9" s="136"/>
      <c r="X9" s="136"/>
      <c r="Y9" s="120"/>
      <c r="Z9" s="120"/>
      <c r="AA9" s="120"/>
      <c r="AB9" s="120"/>
      <c r="AC9" s="120"/>
      <c r="AD9" s="120"/>
      <c r="AE9" s="120"/>
      <c r="AF9" s="120"/>
      <c r="AG9" s="120"/>
      <c r="AH9" s="120"/>
      <c r="AI9" s="118"/>
      <c r="AJ9" s="118"/>
      <c r="AK9" s="118"/>
      <c r="AL9" s="120"/>
      <c r="AM9" s="120"/>
      <c r="AN9" s="120"/>
      <c r="AO9" s="120"/>
      <c r="AP9" s="120"/>
      <c r="AQ9" s="120"/>
      <c r="AR9" s="120"/>
    </row>
    <row r="10" spans="1:44" s="172" customFormat="1" ht="12.75" customHeight="1" x14ac:dyDescent="0.2">
      <c r="A10" s="165"/>
      <c r="B10" s="110"/>
      <c r="C10" s="137" t="s">
        <v>18</v>
      </c>
      <c r="D10" s="264"/>
      <c r="E10" s="329"/>
      <c r="F10" s="132" t="s">
        <v>19</v>
      </c>
      <c r="G10" s="360"/>
      <c r="H10" s="361"/>
      <c r="I10" s="362"/>
      <c r="J10" s="132" t="s">
        <v>14</v>
      </c>
      <c r="K10" s="229"/>
      <c r="L10" s="240" t="s">
        <v>181</v>
      </c>
      <c r="M10" s="358" t="s">
        <v>186</v>
      </c>
      <c r="N10" s="359"/>
      <c r="O10" s="167"/>
      <c r="P10" s="110"/>
      <c r="Q10" s="115" t="s">
        <v>21</v>
      </c>
      <c r="R10" s="227" t="s">
        <v>244</v>
      </c>
      <c r="S10" s="169"/>
      <c r="T10" s="170"/>
      <c r="U10" s="170"/>
      <c r="V10" s="228"/>
      <c r="W10" s="228"/>
      <c r="X10" s="228"/>
      <c r="Y10" s="171"/>
      <c r="Z10" s="171"/>
      <c r="AA10" s="171"/>
      <c r="AB10" s="171"/>
      <c r="AC10" s="171"/>
      <c r="AD10" s="171"/>
      <c r="AE10" s="171"/>
      <c r="AF10" s="171"/>
      <c r="AG10" s="171"/>
      <c r="AH10" s="171"/>
      <c r="AI10" s="170" t="s">
        <v>22</v>
      </c>
      <c r="AJ10" s="170"/>
      <c r="AK10" s="170"/>
      <c r="AL10" s="171"/>
      <c r="AM10" s="171"/>
      <c r="AN10" s="171"/>
      <c r="AO10" s="171"/>
      <c r="AP10" s="171"/>
      <c r="AQ10" s="171"/>
      <c r="AR10" s="171"/>
    </row>
    <row r="11" spans="1:44" ht="6" customHeight="1" x14ac:dyDescent="0.2">
      <c r="A11" s="113"/>
      <c r="B11" s="110"/>
      <c r="C11" s="138"/>
      <c r="D11" s="139"/>
      <c r="E11" s="139"/>
      <c r="F11" s="139"/>
      <c r="G11" s="140"/>
      <c r="H11" s="140"/>
      <c r="I11" s="141"/>
      <c r="J11" s="141"/>
      <c r="K11" s="141"/>
      <c r="L11" s="141"/>
      <c r="M11" s="141"/>
      <c r="N11" s="141"/>
      <c r="O11" s="134"/>
      <c r="P11" s="109"/>
      <c r="Q11" s="115" t="s">
        <v>23</v>
      </c>
      <c r="R11" s="135" t="s">
        <v>245</v>
      </c>
      <c r="S11" s="117"/>
      <c r="T11" s="136"/>
      <c r="U11" s="136"/>
      <c r="V11" s="136"/>
      <c r="W11" s="136"/>
      <c r="X11" s="136"/>
      <c r="Y11" s="120"/>
      <c r="Z11" s="120"/>
      <c r="AA11" s="120"/>
      <c r="AB11" s="120"/>
      <c r="AC11" s="120"/>
      <c r="AD11" s="120"/>
      <c r="AE11" s="120"/>
      <c r="AF11" s="120"/>
      <c r="AG11" s="120"/>
      <c r="AH11" s="120"/>
      <c r="AI11" s="118" t="s">
        <v>24</v>
      </c>
      <c r="AJ11" s="118"/>
      <c r="AK11" s="118"/>
      <c r="AL11" s="120"/>
      <c r="AM11" s="120"/>
      <c r="AN11" s="120"/>
      <c r="AO11" s="120"/>
      <c r="AP11" s="120"/>
      <c r="AQ11" s="120"/>
      <c r="AR11" s="120"/>
    </row>
    <row r="12" spans="1:44" s="172" customFormat="1" ht="15" customHeight="1" x14ac:dyDescent="0.2">
      <c r="A12" s="165"/>
      <c r="B12" s="130"/>
      <c r="C12" s="143" t="s">
        <v>25</v>
      </c>
      <c r="D12" s="264"/>
      <c r="E12" s="265"/>
      <c r="F12" s="132" t="s">
        <v>12</v>
      </c>
      <c r="G12" s="264"/>
      <c r="H12" s="265"/>
      <c r="I12" s="132" t="s">
        <v>26</v>
      </c>
      <c r="J12" s="337"/>
      <c r="K12" s="338"/>
      <c r="L12" s="376" t="s">
        <v>239</v>
      </c>
      <c r="M12" s="377"/>
      <c r="N12" s="241"/>
      <c r="O12" s="167"/>
      <c r="P12" s="110"/>
      <c r="Q12" s="115" t="s">
        <v>27</v>
      </c>
      <c r="R12" s="227" t="s">
        <v>246</v>
      </c>
      <c r="S12" s="169"/>
      <c r="T12" s="228"/>
      <c r="U12" s="228"/>
      <c r="V12" s="228"/>
      <c r="W12" s="228"/>
      <c r="X12" s="228"/>
      <c r="Y12" s="171"/>
      <c r="Z12" s="171"/>
      <c r="AA12" s="171"/>
      <c r="AB12" s="171"/>
      <c r="AC12" s="171"/>
      <c r="AD12" s="171"/>
      <c r="AE12" s="171"/>
      <c r="AF12" s="171"/>
      <c r="AG12" s="171"/>
      <c r="AH12" s="171"/>
      <c r="AI12" s="170" t="s">
        <v>28</v>
      </c>
      <c r="AJ12" s="170"/>
      <c r="AK12" s="170"/>
      <c r="AL12" s="171"/>
      <c r="AM12" s="171"/>
      <c r="AN12" s="171"/>
      <c r="AO12" s="171"/>
      <c r="AP12" s="171"/>
      <c r="AQ12" s="171"/>
      <c r="AR12" s="171"/>
    </row>
    <row r="13" spans="1:44" ht="12.75" customHeight="1" x14ac:dyDescent="0.2">
      <c r="A13" s="113"/>
      <c r="B13" s="130"/>
      <c r="C13" s="378" t="s">
        <v>188</v>
      </c>
      <c r="D13" s="379"/>
      <c r="E13" s="379"/>
      <c r="F13" s="379"/>
      <c r="G13" s="380"/>
      <c r="H13" s="380"/>
      <c r="I13" s="380"/>
      <c r="J13" s="380"/>
      <c r="K13" s="380"/>
      <c r="L13" s="380"/>
      <c r="M13" s="380"/>
      <c r="N13" s="380"/>
      <c r="O13" s="134"/>
      <c r="P13" s="109"/>
      <c r="Q13" s="115" t="s">
        <v>29</v>
      </c>
      <c r="R13" s="135" t="s">
        <v>247</v>
      </c>
      <c r="S13" s="117"/>
      <c r="T13" s="136"/>
      <c r="U13" s="136"/>
      <c r="V13" s="136"/>
      <c r="W13" s="136"/>
      <c r="X13" s="136"/>
      <c r="Y13" s="120"/>
      <c r="Z13" s="120"/>
      <c r="AA13" s="120"/>
      <c r="AB13" s="120"/>
      <c r="AC13" s="120"/>
      <c r="AD13" s="120"/>
      <c r="AE13" s="120"/>
      <c r="AF13" s="120"/>
      <c r="AG13" s="120"/>
      <c r="AH13" s="120"/>
      <c r="AI13" s="118" t="s">
        <v>0</v>
      </c>
      <c r="AJ13" s="118"/>
      <c r="AK13" s="118"/>
      <c r="AL13" s="120"/>
      <c r="AM13" s="120"/>
      <c r="AN13" s="120"/>
      <c r="AO13" s="120"/>
      <c r="AP13" s="120"/>
      <c r="AQ13" s="120"/>
      <c r="AR13" s="120"/>
    </row>
    <row r="14" spans="1:44" s="172" customFormat="1" ht="14.25" customHeight="1" x14ac:dyDescent="0.2">
      <c r="A14" s="165"/>
      <c r="B14" s="130"/>
      <c r="C14" s="137" t="s">
        <v>18</v>
      </c>
      <c r="D14" s="264"/>
      <c r="E14" s="329"/>
      <c r="F14" s="132" t="s">
        <v>19</v>
      </c>
      <c r="G14" s="360"/>
      <c r="H14" s="361"/>
      <c r="I14" s="362"/>
      <c r="J14" s="132" t="s">
        <v>14</v>
      </c>
      <c r="K14" s="229"/>
      <c r="L14" s="133" t="s">
        <v>20</v>
      </c>
      <c r="M14" s="374"/>
      <c r="N14" s="375"/>
      <c r="O14" s="167"/>
      <c r="P14" s="110"/>
      <c r="Q14" s="115" t="s">
        <v>30</v>
      </c>
      <c r="R14" s="227" t="s">
        <v>248</v>
      </c>
      <c r="S14" s="169"/>
      <c r="T14" s="228"/>
      <c r="U14" s="228"/>
      <c r="V14" s="228"/>
      <c r="W14" s="228"/>
      <c r="X14" s="228"/>
      <c r="Y14" s="171"/>
      <c r="Z14" s="171"/>
      <c r="AA14" s="171"/>
      <c r="AB14" s="171"/>
      <c r="AC14" s="171"/>
      <c r="AD14" s="171"/>
      <c r="AE14" s="171"/>
      <c r="AF14" s="171"/>
      <c r="AG14" s="171"/>
      <c r="AH14" s="171"/>
      <c r="AI14" s="170"/>
      <c r="AJ14" s="170"/>
      <c r="AK14" s="170"/>
      <c r="AL14" s="171"/>
      <c r="AM14" s="171"/>
      <c r="AN14" s="171"/>
      <c r="AO14" s="171"/>
      <c r="AP14" s="171"/>
      <c r="AQ14" s="171"/>
      <c r="AR14" s="171"/>
    </row>
    <row r="15" spans="1:44" ht="6.75" customHeight="1" x14ac:dyDescent="0.2">
      <c r="A15" s="113"/>
      <c r="B15" s="130"/>
      <c r="C15" s="144"/>
      <c r="D15" s="145"/>
      <c r="E15" s="155"/>
      <c r="F15" s="146"/>
      <c r="G15" s="147"/>
      <c r="H15" s="242"/>
      <c r="I15" s="243"/>
      <c r="J15" s="243"/>
      <c r="K15" s="242"/>
      <c r="L15" s="141"/>
      <c r="M15" s="148"/>
      <c r="N15" s="148"/>
      <c r="O15" s="134"/>
      <c r="P15" s="109"/>
      <c r="Q15" s="115" t="s">
        <v>31</v>
      </c>
      <c r="R15" s="135" t="s">
        <v>249</v>
      </c>
      <c r="S15" s="117"/>
      <c r="T15" s="136"/>
      <c r="U15" s="136"/>
      <c r="V15" s="136"/>
      <c r="W15" s="136"/>
      <c r="X15" s="136"/>
      <c r="Y15" s="120"/>
      <c r="Z15" s="120"/>
      <c r="AA15" s="120"/>
      <c r="AB15" s="120"/>
      <c r="AC15" s="120"/>
      <c r="AD15" s="120"/>
      <c r="AE15" s="120"/>
      <c r="AF15" s="120"/>
      <c r="AG15" s="120"/>
      <c r="AH15" s="120"/>
      <c r="AI15" s="118"/>
      <c r="AJ15" s="118"/>
      <c r="AK15" s="118"/>
      <c r="AL15" s="120"/>
      <c r="AM15" s="120"/>
      <c r="AN15" s="120"/>
      <c r="AO15" s="120"/>
      <c r="AP15" s="120"/>
      <c r="AQ15" s="120"/>
      <c r="AR15" s="120"/>
    </row>
    <row r="16" spans="1:44" s="172" customFormat="1" ht="15" customHeight="1" x14ac:dyDescent="0.2">
      <c r="A16" s="165"/>
      <c r="B16" s="130"/>
      <c r="C16" s="144" t="s">
        <v>283</v>
      </c>
      <c r="D16" s="264"/>
      <c r="E16" s="311"/>
      <c r="F16" s="146" t="s">
        <v>32</v>
      </c>
      <c r="G16" s="264"/>
      <c r="H16" s="329"/>
      <c r="I16" s="108" t="s">
        <v>33</v>
      </c>
      <c r="J16" s="298"/>
      <c r="K16" s="299"/>
      <c r="L16" s="132" t="s">
        <v>34</v>
      </c>
      <c r="M16" s="300" t="s">
        <v>0</v>
      </c>
      <c r="N16" s="301"/>
      <c r="O16" s="167"/>
      <c r="P16" s="110"/>
      <c r="Q16" s="115" t="s">
        <v>35</v>
      </c>
      <c r="R16" s="227" t="s">
        <v>250</v>
      </c>
      <c r="S16" s="169"/>
      <c r="T16" s="228"/>
      <c r="U16" s="228"/>
      <c r="V16" s="228"/>
      <c r="W16" s="228"/>
      <c r="X16" s="228"/>
      <c r="Y16" s="171"/>
      <c r="Z16" s="171"/>
      <c r="AA16" s="171"/>
      <c r="AB16" s="171"/>
      <c r="AC16" s="171"/>
      <c r="AD16" s="171"/>
      <c r="AE16" s="171"/>
      <c r="AF16" s="171"/>
      <c r="AG16" s="171"/>
      <c r="AH16" s="171"/>
      <c r="AI16" s="171"/>
      <c r="AJ16" s="171"/>
      <c r="AK16" s="171"/>
      <c r="AL16" s="171"/>
      <c r="AM16" s="171"/>
      <c r="AN16" s="171"/>
      <c r="AO16" s="171"/>
      <c r="AP16" s="171"/>
      <c r="AQ16" s="171"/>
      <c r="AR16" s="171"/>
    </row>
    <row r="17" spans="1:44" ht="18" customHeight="1" x14ac:dyDescent="0.2">
      <c r="A17" s="113"/>
      <c r="B17" s="130"/>
      <c r="C17" s="149"/>
      <c r="D17" s="302" t="s">
        <v>36</v>
      </c>
      <c r="E17" s="303"/>
      <c r="F17" s="303"/>
      <c r="G17" s="303"/>
      <c r="H17" s="303"/>
      <c r="I17" s="303"/>
      <c r="J17" s="303"/>
      <c r="K17" s="303"/>
      <c r="L17" s="303"/>
      <c r="M17" s="303"/>
      <c r="N17" s="303"/>
      <c r="O17" s="134"/>
      <c r="P17" s="109"/>
      <c r="Q17" s="115" t="s">
        <v>37</v>
      </c>
      <c r="R17" s="135" t="s">
        <v>251</v>
      </c>
      <c r="S17" s="117"/>
      <c r="T17" s="136"/>
      <c r="U17" s="136"/>
      <c r="V17" s="136"/>
      <c r="W17" s="136"/>
      <c r="X17" s="136"/>
      <c r="Y17" s="120"/>
      <c r="Z17" s="120"/>
      <c r="AA17" s="120"/>
      <c r="AB17" s="120"/>
      <c r="AC17" s="120"/>
      <c r="AD17" s="120"/>
      <c r="AE17" s="120"/>
      <c r="AF17" s="120"/>
      <c r="AG17" s="120"/>
      <c r="AH17" s="120"/>
      <c r="AI17" s="120"/>
      <c r="AJ17" s="120"/>
      <c r="AK17" s="120"/>
      <c r="AL17" s="120"/>
      <c r="AM17" s="120"/>
      <c r="AN17" s="120"/>
      <c r="AO17" s="120"/>
      <c r="AP17" s="120"/>
      <c r="AQ17" s="120"/>
      <c r="AR17" s="120"/>
    </row>
    <row r="18" spans="1:44" ht="13.5" customHeight="1" x14ac:dyDescent="0.2">
      <c r="A18" s="113"/>
      <c r="B18" s="130"/>
      <c r="C18" s="282" t="s">
        <v>38</v>
      </c>
      <c r="D18" s="315"/>
      <c r="E18" s="316"/>
      <c r="F18" s="317"/>
      <c r="G18" s="317"/>
      <c r="H18" s="317"/>
      <c r="I18" s="317"/>
      <c r="J18" s="317"/>
      <c r="K18" s="389" t="s">
        <v>39</v>
      </c>
      <c r="L18" s="390"/>
      <c r="M18" s="327"/>
      <c r="N18" s="328"/>
      <c r="O18" s="150"/>
      <c r="P18" s="151"/>
      <c r="Q18" s="115" t="s">
        <v>40</v>
      </c>
      <c r="R18" s="135" t="s">
        <v>252</v>
      </c>
      <c r="S18" s="117"/>
      <c r="T18" s="136"/>
      <c r="U18" s="136"/>
      <c r="V18" s="136"/>
      <c r="W18" s="136"/>
      <c r="X18" s="136"/>
      <c r="Y18" s="120"/>
      <c r="Z18" s="120"/>
      <c r="AA18" s="120"/>
      <c r="AB18" s="120"/>
      <c r="AC18" s="120"/>
      <c r="AD18" s="120"/>
      <c r="AE18" s="120"/>
      <c r="AF18" s="120"/>
      <c r="AG18" s="120"/>
      <c r="AH18" s="120"/>
      <c r="AI18" s="120"/>
      <c r="AJ18" s="120"/>
      <c r="AK18" s="120"/>
      <c r="AL18" s="120"/>
      <c r="AM18" s="120"/>
      <c r="AN18" s="120"/>
      <c r="AO18" s="120"/>
      <c r="AP18" s="120"/>
      <c r="AQ18" s="120"/>
      <c r="AR18" s="120"/>
    </row>
    <row r="19" spans="1:44" ht="14.25" customHeight="1" x14ac:dyDescent="0.2">
      <c r="A19" s="113"/>
      <c r="B19" s="110"/>
      <c r="C19" s="349" t="s">
        <v>267</v>
      </c>
      <c r="D19" s="350"/>
      <c r="E19" s="350"/>
      <c r="F19" s="350"/>
      <c r="G19" s="350"/>
      <c r="H19" s="350"/>
      <c r="I19" s="350"/>
      <c r="J19" s="350"/>
      <c r="K19" s="350"/>
      <c r="L19" s="350"/>
      <c r="M19" s="350"/>
      <c r="N19" s="351"/>
      <c r="O19" s="134"/>
      <c r="P19" s="109"/>
      <c r="Q19" s="115" t="s">
        <v>41</v>
      </c>
      <c r="R19" s="135" t="s">
        <v>253</v>
      </c>
      <c r="S19" s="117"/>
      <c r="T19" s="136"/>
      <c r="U19" s="136"/>
      <c r="V19" s="136"/>
      <c r="W19" s="136"/>
      <c r="X19" s="136"/>
      <c r="Y19" s="120"/>
      <c r="Z19" s="120"/>
      <c r="AA19" s="120"/>
      <c r="AB19" s="120"/>
      <c r="AC19" s="120"/>
      <c r="AD19" s="120"/>
      <c r="AE19" s="120"/>
      <c r="AF19" s="120"/>
      <c r="AG19" s="120"/>
      <c r="AH19" s="120"/>
      <c r="AI19" s="120"/>
      <c r="AJ19" s="120"/>
      <c r="AK19" s="120"/>
      <c r="AL19" s="120"/>
      <c r="AM19" s="120"/>
      <c r="AN19" s="120"/>
      <c r="AO19" s="120"/>
      <c r="AP19" s="120"/>
      <c r="AQ19" s="120"/>
      <c r="AR19" s="120"/>
    </row>
    <row r="20" spans="1:44" ht="7.5" hidden="1" customHeight="1" x14ac:dyDescent="0.2">
      <c r="A20" s="113"/>
      <c r="B20" s="130"/>
      <c r="C20" s="352" t="s">
        <v>42</v>
      </c>
      <c r="D20" s="354" t="s">
        <v>0</v>
      </c>
      <c r="E20" s="283"/>
      <c r="F20" s="312"/>
      <c r="G20" s="354" t="s">
        <v>0</v>
      </c>
      <c r="H20" s="283" t="s">
        <v>16</v>
      </c>
      <c r="I20" s="283" t="s">
        <v>16</v>
      </c>
      <c r="J20" s="313" t="s">
        <v>0</v>
      </c>
      <c r="K20" s="314"/>
      <c r="L20" s="283" t="s">
        <v>16</v>
      </c>
      <c r="M20" s="283" t="s">
        <v>16</v>
      </c>
      <c r="N20" s="153"/>
      <c r="O20" s="134"/>
      <c r="P20" s="109"/>
      <c r="Q20" s="115" t="s">
        <v>43</v>
      </c>
      <c r="R20" s="135" t="s">
        <v>254</v>
      </c>
      <c r="S20" s="117"/>
      <c r="T20" s="136"/>
      <c r="U20" s="136"/>
      <c r="V20" s="136"/>
      <c r="W20" s="136"/>
      <c r="X20" s="136"/>
      <c r="Y20" s="120"/>
      <c r="Z20" s="120"/>
      <c r="AA20" s="120"/>
      <c r="AB20" s="120"/>
      <c r="AC20" s="120"/>
      <c r="AD20" s="120"/>
      <c r="AE20" s="120"/>
      <c r="AF20" s="120"/>
      <c r="AG20" s="120"/>
      <c r="AH20" s="120"/>
      <c r="AI20" s="120"/>
      <c r="AJ20" s="120"/>
      <c r="AK20" s="120"/>
      <c r="AL20" s="120"/>
      <c r="AM20" s="120"/>
      <c r="AN20" s="120"/>
      <c r="AO20" s="120"/>
      <c r="AP20" s="120"/>
      <c r="AQ20" s="120"/>
      <c r="AR20" s="120"/>
    </row>
    <row r="21" spans="1:44" ht="8.25" hidden="1" customHeight="1" x14ac:dyDescent="0.2">
      <c r="A21" s="113"/>
      <c r="B21" s="130"/>
      <c r="C21" s="353"/>
      <c r="D21" s="354"/>
      <c r="E21" s="284"/>
      <c r="F21" s="284"/>
      <c r="G21" s="354"/>
      <c r="H21" s="284"/>
      <c r="I21" s="284"/>
      <c r="J21" s="313"/>
      <c r="K21" s="314"/>
      <c r="L21" s="284"/>
      <c r="M21" s="284"/>
      <c r="N21" s="154"/>
      <c r="O21" s="134"/>
      <c r="P21" s="109"/>
      <c r="Q21" s="115" t="s">
        <v>44</v>
      </c>
      <c r="R21" s="135" t="s">
        <v>255</v>
      </c>
      <c r="S21" s="117"/>
      <c r="T21" s="136"/>
      <c r="U21" s="136"/>
      <c r="V21" s="136"/>
      <c r="W21" s="136"/>
      <c r="X21" s="136"/>
      <c r="Y21" s="120"/>
      <c r="Z21" s="120"/>
      <c r="AA21" s="120"/>
      <c r="AB21" s="120"/>
      <c r="AC21" s="120"/>
      <c r="AD21" s="120"/>
      <c r="AE21" s="120"/>
      <c r="AF21" s="120"/>
      <c r="AG21" s="120"/>
      <c r="AH21" s="120"/>
      <c r="AI21" s="120"/>
      <c r="AJ21" s="120"/>
      <c r="AK21" s="120"/>
      <c r="AL21" s="120"/>
      <c r="AM21" s="120"/>
      <c r="AN21" s="120"/>
      <c r="AO21" s="120"/>
      <c r="AP21" s="120"/>
      <c r="AQ21" s="120"/>
      <c r="AR21" s="120"/>
    </row>
    <row r="22" spans="1:44" ht="12" hidden="1" customHeight="1" x14ac:dyDescent="0.2">
      <c r="A22" s="113"/>
      <c r="B22" s="130"/>
      <c r="C22" s="387" t="s">
        <v>0</v>
      </c>
      <c r="D22" s="388"/>
      <c r="E22" s="347" t="s">
        <v>45</v>
      </c>
      <c r="F22" s="348"/>
      <c r="G22" s="285" t="s">
        <v>0</v>
      </c>
      <c r="H22" s="286"/>
      <c r="I22" s="155" t="s">
        <v>46</v>
      </c>
      <c r="J22" s="391" t="s">
        <v>0</v>
      </c>
      <c r="K22" s="392"/>
      <c r="L22" s="347" t="s">
        <v>45</v>
      </c>
      <c r="M22" s="348"/>
      <c r="N22" s="142"/>
      <c r="O22" s="134"/>
      <c r="P22" s="109"/>
      <c r="Q22" s="115" t="s">
        <v>47</v>
      </c>
      <c r="R22" s="135" t="s">
        <v>256</v>
      </c>
      <c r="S22" s="117"/>
      <c r="T22" s="136"/>
      <c r="U22" s="136"/>
      <c r="V22" s="136"/>
      <c r="W22" s="136"/>
      <c r="X22" s="136"/>
      <c r="Y22" s="120"/>
      <c r="Z22" s="120"/>
      <c r="AA22" s="120"/>
      <c r="AB22" s="120"/>
      <c r="AC22" s="120"/>
      <c r="AD22" s="120"/>
      <c r="AE22" s="120"/>
      <c r="AF22" s="120"/>
      <c r="AG22" s="120"/>
      <c r="AH22" s="120"/>
      <c r="AI22" s="120"/>
      <c r="AJ22" s="120"/>
      <c r="AK22" s="120"/>
      <c r="AL22" s="120"/>
      <c r="AM22" s="120"/>
      <c r="AN22" s="120"/>
      <c r="AO22" s="120"/>
      <c r="AP22" s="120"/>
      <c r="AQ22" s="120"/>
      <c r="AR22" s="120"/>
    </row>
    <row r="23" spans="1:44" ht="7.5" hidden="1" customHeight="1" x14ac:dyDescent="0.2">
      <c r="A23" s="113"/>
      <c r="B23" s="130"/>
      <c r="C23" s="152"/>
      <c r="D23" s="142"/>
      <c r="E23" s="156"/>
      <c r="F23" s="141"/>
      <c r="G23" s="142"/>
      <c r="H23" s="156"/>
      <c r="I23" s="141"/>
      <c r="J23" s="142"/>
      <c r="K23" s="142"/>
      <c r="L23" s="156"/>
      <c r="M23" s="141"/>
      <c r="N23" s="142"/>
      <c r="O23" s="134"/>
      <c r="P23" s="109"/>
      <c r="Q23" s="115" t="s">
        <v>48</v>
      </c>
      <c r="R23" s="135" t="s">
        <v>258</v>
      </c>
      <c r="S23" s="117"/>
      <c r="T23" s="136"/>
      <c r="U23" s="136"/>
      <c r="V23" s="136"/>
      <c r="W23" s="136"/>
      <c r="X23" s="136"/>
      <c r="Y23" s="120"/>
      <c r="Z23" s="120"/>
      <c r="AA23" s="120"/>
      <c r="AB23" s="120"/>
      <c r="AC23" s="120"/>
      <c r="AD23" s="120"/>
      <c r="AE23" s="120"/>
      <c r="AF23" s="120"/>
      <c r="AG23" s="120"/>
      <c r="AH23" s="120"/>
      <c r="AI23" s="120"/>
      <c r="AJ23" s="120"/>
      <c r="AK23" s="120"/>
      <c r="AL23" s="120"/>
      <c r="AM23" s="120"/>
      <c r="AN23" s="120"/>
      <c r="AO23" s="120"/>
      <c r="AP23" s="120"/>
      <c r="AQ23" s="120"/>
      <c r="AR23" s="120"/>
    </row>
    <row r="24" spans="1:44" ht="15.75" hidden="1" customHeight="1" x14ac:dyDescent="0.2">
      <c r="A24" s="113"/>
      <c r="B24" s="130"/>
      <c r="C24" s="318" t="s">
        <v>196</v>
      </c>
      <c r="D24" s="305"/>
      <c r="E24" s="305"/>
      <c r="F24" s="305"/>
      <c r="G24" s="305"/>
      <c r="H24" s="305"/>
      <c r="I24" s="305"/>
      <c r="J24" s="305"/>
      <c r="K24" s="305"/>
      <c r="L24" s="305"/>
      <c r="M24" s="305"/>
      <c r="N24" s="306"/>
      <c r="O24" s="134"/>
      <c r="P24" s="109"/>
      <c r="Q24" s="157"/>
      <c r="R24" s="135" t="s">
        <v>257</v>
      </c>
      <c r="S24" s="117"/>
      <c r="T24" s="136"/>
      <c r="U24" s="136"/>
      <c r="V24" s="136"/>
      <c r="W24" s="136"/>
      <c r="X24" s="136"/>
      <c r="Y24" s="120"/>
      <c r="Z24" s="120"/>
      <c r="AA24" s="120"/>
      <c r="AB24" s="120"/>
      <c r="AC24" s="120"/>
      <c r="AD24" s="120"/>
      <c r="AE24" s="120"/>
      <c r="AF24" s="120"/>
      <c r="AG24" s="120"/>
      <c r="AH24" s="120"/>
      <c r="AI24" s="120"/>
      <c r="AJ24" s="120"/>
      <c r="AK24" s="120"/>
      <c r="AL24" s="120"/>
      <c r="AM24" s="120"/>
      <c r="AN24" s="120"/>
      <c r="AO24" s="120"/>
      <c r="AP24" s="120"/>
      <c r="AQ24" s="120"/>
      <c r="AR24" s="120"/>
    </row>
    <row r="25" spans="1:44" ht="9" hidden="1" customHeight="1" x14ac:dyDescent="0.2">
      <c r="A25" s="113"/>
      <c r="B25" s="130"/>
      <c r="C25" s="319"/>
      <c r="D25" s="309"/>
      <c r="E25" s="309"/>
      <c r="F25" s="309"/>
      <c r="G25" s="309"/>
      <c r="H25" s="309"/>
      <c r="I25" s="309"/>
      <c r="J25" s="309"/>
      <c r="K25" s="309"/>
      <c r="L25" s="309"/>
      <c r="M25" s="309"/>
      <c r="N25" s="310"/>
      <c r="O25" s="134"/>
      <c r="P25" s="109"/>
      <c r="Q25" s="157"/>
      <c r="R25" s="135" t="s">
        <v>259</v>
      </c>
      <c r="S25" s="117"/>
      <c r="T25" s="136"/>
      <c r="U25" s="136"/>
      <c r="V25" s="136"/>
      <c r="W25" s="136"/>
      <c r="X25" s="136"/>
      <c r="Y25" s="120"/>
      <c r="Z25" s="120"/>
      <c r="AA25" s="120"/>
      <c r="AB25" s="120"/>
      <c r="AC25" s="120"/>
      <c r="AD25" s="120"/>
      <c r="AE25" s="120"/>
      <c r="AF25" s="120"/>
      <c r="AG25" s="120"/>
      <c r="AH25" s="120"/>
      <c r="AI25" s="120"/>
      <c r="AJ25" s="120"/>
      <c r="AK25" s="120"/>
      <c r="AL25" s="120"/>
      <c r="AM25" s="120"/>
      <c r="AN25" s="120"/>
      <c r="AO25" s="120"/>
      <c r="AP25" s="120"/>
      <c r="AQ25" s="120"/>
      <c r="AR25" s="120"/>
    </row>
    <row r="26" spans="1:44" ht="11.25" hidden="1" customHeight="1" x14ac:dyDescent="0.2">
      <c r="A26" s="113"/>
      <c r="B26" s="130"/>
      <c r="C26" s="307"/>
      <c r="D26" s="308"/>
      <c r="E26" s="308"/>
      <c r="F26" s="308"/>
      <c r="G26" s="308"/>
      <c r="H26" s="308"/>
      <c r="I26" s="308"/>
      <c r="J26" s="308"/>
      <c r="K26" s="308"/>
      <c r="L26" s="308"/>
      <c r="M26" s="308"/>
      <c r="N26" s="320"/>
      <c r="O26" s="134"/>
      <c r="P26" s="109"/>
      <c r="Q26" s="157"/>
      <c r="R26" s="135" t="s">
        <v>260</v>
      </c>
      <c r="S26" s="117"/>
      <c r="T26" s="136"/>
      <c r="U26" s="136"/>
      <c r="V26" s="136"/>
      <c r="W26" s="136"/>
      <c r="X26" s="136"/>
      <c r="Y26" s="120"/>
      <c r="Z26" s="120"/>
      <c r="AA26" s="120"/>
      <c r="AB26" s="120"/>
      <c r="AC26" s="120"/>
      <c r="AD26" s="120"/>
      <c r="AE26" s="120"/>
      <c r="AF26" s="120"/>
      <c r="AG26" s="120"/>
      <c r="AH26" s="120"/>
      <c r="AI26" s="120"/>
      <c r="AJ26" s="120"/>
      <c r="AK26" s="120"/>
      <c r="AL26" s="120"/>
      <c r="AM26" s="120"/>
      <c r="AN26" s="120"/>
      <c r="AO26" s="120"/>
      <c r="AP26" s="120"/>
      <c r="AQ26" s="120"/>
      <c r="AR26" s="120"/>
    </row>
    <row r="27" spans="1:44" ht="15" hidden="1" customHeight="1" x14ac:dyDescent="0.2">
      <c r="A27" s="113"/>
      <c r="B27" s="130"/>
      <c r="C27" s="289" t="s">
        <v>195</v>
      </c>
      <c r="D27" s="290"/>
      <c r="E27" s="290"/>
      <c r="F27" s="290"/>
      <c r="G27" s="290"/>
      <c r="H27" s="290"/>
      <c r="I27" s="290"/>
      <c r="J27" s="290"/>
      <c r="K27" s="290"/>
      <c r="L27" s="290"/>
      <c r="M27" s="290"/>
      <c r="N27" s="291"/>
      <c r="O27" s="134"/>
      <c r="P27" s="109"/>
      <c r="Q27" s="157"/>
      <c r="R27" s="135" t="s">
        <v>261</v>
      </c>
      <c r="S27" s="117"/>
      <c r="T27" s="136"/>
      <c r="U27" s="136"/>
      <c r="V27" s="136"/>
      <c r="W27" s="136"/>
      <c r="X27" s="136"/>
      <c r="Y27" s="120"/>
      <c r="Z27" s="120"/>
      <c r="AA27" s="120"/>
      <c r="AB27" s="120"/>
      <c r="AC27" s="120"/>
      <c r="AD27" s="120"/>
      <c r="AE27" s="120"/>
      <c r="AF27" s="120"/>
      <c r="AG27" s="120"/>
      <c r="AH27" s="120"/>
      <c r="AI27" s="120"/>
      <c r="AJ27" s="120"/>
      <c r="AK27" s="120"/>
      <c r="AL27" s="120"/>
      <c r="AM27" s="120"/>
      <c r="AN27" s="120"/>
      <c r="AO27" s="120"/>
      <c r="AP27" s="120"/>
      <c r="AQ27" s="120"/>
      <c r="AR27" s="120"/>
    </row>
    <row r="28" spans="1:44" ht="7.5" hidden="1" customHeight="1" x14ac:dyDescent="0.2">
      <c r="A28" s="113"/>
      <c r="B28" s="130"/>
      <c r="C28" s="292"/>
      <c r="D28" s="293"/>
      <c r="E28" s="293"/>
      <c r="F28" s="293"/>
      <c r="G28" s="293"/>
      <c r="H28" s="293"/>
      <c r="I28" s="293"/>
      <c r="J28" s="293"/>
      <c r="K28" s="293"/>
      <c r="L28" s="293"/>
      <c r="M28" s="293"/>
      <c r="N28" s="294"/>
      <c r="O28" s="134"/>
      <c r="P28" s="109"/>
      <c r="Q28" s="157"/>
      <c r="R28" s="135" t="s">
        <v>262</v>
      </c>
      <c r="S28" s="117"/>
      <c r="T28" s="136"/>
      <c r="U28" s="136"/>
      <c r="V28" s="136"/>
      <c r="W28" s="136"/>
      <c r="X28" s="136"/>
      <c r="Y28" s="120"/>
      <c r="Z28" s="120"/>
      <c r="AA28" s="120"/>
      <c r="AB28" s="120"/>
      <c r="AC28" s="120"/>
      <c r="AD28" s="120"/>
      <c r="AE28" s="120"/>
      <c r="AF28" s="120"/>
      <c r="AG28" s="120"/>
      <c r="AH28" s="120"/>
      <c r="AI28" s="120"/>
      <c r="AJ28" s="120"/>
      <c r="AK28" s="120"/>
      <c r="AL28" s="120"/>
      <c r="AM28" s="120"/>
      <c r="AN28" s="120"/>
      <c r="AO28" s="120"/>
      <c r="AP28" s="120"/>
      <c r="AQ28" s="120"/>
      <c r="AR28" s="120"/>
    </row>
    <row r="29" spans="1:44" ht="13.5" hidden="1" customHeight="1" x14ac:dyDescent="0.2">
      <c r="A29" s="113"/>
      <c r="B29" s="130"/>
      <c r="C29" s="292"/>
      <c r="D29" s="293"/>
      <c r="E29" s="293"/>
      <c r="F29" s="293"/>
      <c r="G29" s="293"/>
      <c r="H29" s="293"/>
      <c r="I29" s="293"/>
      <c r="J29" s="293"/>
      <c r="K29" s="293"/>
      <c r="L29" s="293"/>
      <c r="M29" s="293"/>
      <c r="N29" s="294"/>
      <c r="O29" s="134"/>
      <c r="P29" s="109"/>
      <c r="Q29" s="157"/>
      <c r="R29" s="135" t="s">
        <v>263</v>
      </c>
      <c r="S29" s="117"/>
      <c r="T29" s="136"/>
      <c r="U29" s="136"/>
      <c r="V29" s="136"/>
      <c r="W29" s="136"/>
      <c r="X29" s="136"/>
      <c r="Y29" s="120"/>
      <c r="Z29" s="120"/>
      <c r="AA29" s="120"/>
      <c r="AB29" s="120"/>
      <c r="AC29" s="120"/>
      <c r="AD29" s="120"/>
      <c r="AE29" s="120"/>
      <c r="AF29" s="120"/>
      <c r="AG29" s="120"/>
      <c r="AH29" s="120"/>
      <c r="AI29" s="120"/>
      <c r="AJ29" s="120"/>
      <c r="AK29" s="120"/>
      <c r="AL29" s="120"/>
      <c r="AM29" s="120"/>
      <c r="AN29" s="120"/>
      <c r="AO29" s="120"/>
      <c r="AP29" s="120"/>
      <c r="AQ29" s="120"/>
      <c r="AR29" s="120"/>
    </row>
    <row r="30" spans="1:44" ht="7.5" hidden="1" customHeight="1" x14ac:dyDescent="0.2">
      <c r="A30" s="113"/>
      <c r="B30" s="130"/>
      <c r="C30" s="295"/>
      <c r="D30" s="296"/>
      <c r="E30" s="296"/>
      <c r="F30" s="296"/>
      <c r="G30" s="296"/>
      <c r="H30" s="296"/>
      <c r="I30" s="296"/>
      <c r="J30" s="296"/>
      <c r="K30" s="296"/>
      <c r="L30" s="296"/>
      <c r="M30" s="296"/>
      <c r="N30" s="297"/>
      <c r="O30" s="134"/>
      <c r="P30" s="109"/>
      <c r="Q30" s="157"/>
      <c r="R30" s="116"/>
      <c r="S30" s="117"/>
      <c r="T30" s="136"/>
      <c r="U30" s="136"/>
      <c r="V30" s="136"/>
      <c r="W30" s="136"/>
      <c r="X30" s="136"/>
      <c r="Y30" s="120"/>
      <c r="Z30" s="120"/>
      <c r="AA30" s="120"/>
      <c r="AB30" s="120"/>
      <c r="AC30" s="120"/>
      <c r="AD30" s="120"/>
      <c r="AE30" s="120"/>
      <c r="AF30" s="120"/>
      <c r="AG30" s="120"/>
      <c r="AH30" s="120"/>
      <c r="AI30" s="120"/>
      <c r="AJ30" s="120"/>
      <c r="AK30" s="120"/>
      <c r="AL30" s="120"/>
      <c r="AM30" s="120"/>
      <c r="AN30" s="120"/>
      <c r="AO30" s="120"/>
      <c r="AP30" s="120"/>
      <c r="AQ30" s="120"/>
      <c r="AR30" s="120"/>
    </row>
    <row r="31" spans="1:44" ht="7.5" hidden="1" customHeight="1" x14ac:dyDescent="0.2">
      <c r="A31" s="113"/>
      <c r="B31" s="130"/>
      <c r="C31" s="289" t="s">
        <v>224</v>
      </c>
      <c r="D31" s="305"/>
      <c r="E31" s="305"/>
      <c r="F31" s="305"/>
      <c r="G31" s="305"/>
      <c r="H31" s="305"/>
      <c r="I31" s="305"/>
      <c r="J31" s="305"/>
      <c r="K31" s="305"/>
      <c r="L31" s="305"/>
      <c r="M31" s="305"/>
      <c r="N31" s="306"/>
      <c r="O31" s="134"/>
      <c r="P31" s="109"/>
      <c r="Q31" s="157"/>
      <c r="R31" s="116"/>
      <c r="S31" s="117"/>
      <c r="T31" s="136"/>
      <c r="U31" s="136"/>
      <c r="V31" s="136"/>
      <c r="W31" s="136"/>
      <c r="X31" s="136"/>
      <c r="Y31" s="120"/>
      <c r="Z31" s="120"/>
      <c r="AA31" s="120"/>
      <c r="AB31" s="120"/>
      <c r="AC31" s="120"/>
      <c r="AD31" s="120"/>
      <c r="AE31" s="120"/>
      <c r="AF31" s="120"/>
      <c r="AG31" s="120"/>
      <c r="AH31" s="120"/>
      <c r="AI31" s="120"/>
      <c r="AJ31" s="120"/>
      <c r="AK31" s="120"/>
      <c r="AL31" s="120"/>
      <c r="AM31" s="120"/>
      <c r="AN31" s="120"/>
      <c r="AO31" s="120"/>
      <c r="AP31" s="120"/>
      <c r="AQ31" s="120"/>
      <c r="AR31" s="120"/>
    </row>
    <row r="32" spans="1:44" ht="6" hidden="1" customHeight="1" x14ac:dyDescent="0.2">
      <c r="A32" s="113"/>
      <c r="B32" s="110"/>
      <c r="C32" s="307"/>
      <c r="D32" s="308"/>
      <c r="E32" s="308"/>
      <c r="F32" s="308"/>
      <c r="G32" s="308"/>
      <c r="H32" s="308"/>
      <c r="I32" s="309"/>
      <c r="J32" s="308"/>
      <c r="K32" s="308"/>
      <c r="L32" s="308"/>
      <c r="M32" s="308"/>
      <c r="N32" s="310"/>
      <c r="O32" s="159"/>
      <c r="P32" s="119"/>
      <c r="Q32" s="115" t="s">
        <v>49</v>
      </c>
      <c r="R32" s="116"/>
      <c r="S32" s="117"/>
      <c r="T32" s="160"/>
      <c r="U32" s="160"/>
      <c r="V32" s="160"/>
      <c r="W32" s="160"/>
      <c r="X32" s="160"/>
      <c r="Y32" s="120"/>
      <c r="Z32" s="120"/>
      <c r="AA32" s="120"/>
      <c r="AB32" s="120"/>
      <c r="AC32" s="120"/>
      <c r="AD32" s="120"/>
      <c r="AE32" s="120"/>
      <c r="AF32" s="120"/>
      <c r="AG32" s="120"/>
      <c r="AH32" s="120"/>
      <c r="AI32" s="120"/>
      <c r="AJ32" s="120"/>
      <c r="AK32" s="120"/>
      <c r="AL32" s="120"/>
      <c r="AM32" s="120"/>
      <c r="AN32" s="120"/>
      <c r="AO32" s="120"/>
      <c r="AP32" s="120"/>
      <c r="AQ32" s="120"/>
      <c r="AR32" s="120"/>
    </row>
    <row r="33" spans="1:44" ht="6" customHeight="1" x14ac:dyDescent="0.25">
      <c r="A33" s="113"/>
      <c r="B33" s="110"/>
      <c r="C33" s="230"/>
      <c r="D33" s="158"/>
      <c r="E33" s="158"/>
      <c r="F33" s="158"/>
      <c r="G33" s="158"/>
      <c r="H33" s="158"/>
      <c r="I33" s="158"/>
      <c r="J33" s="158"/>
      <c r="K33" s="158"/>
      <c r="L33" s="158"/>
      <c r="M33" s="158"/>
      <c r="N33" s="158"/>
      <c r="O33" s="159"/>
      <c r="P33" s="119"/>
      <c r="Q33" s="157"/>
      <c r="R33" s="116"/>
      <c r="S33" s="117"/>
      <c r="T33" s="160"/>
      <c r="U33" s="160"/>
      <c r="V33" s="160"/>
      <c r="W33" s="160"/>
      <c r="X33" s="160"/>
      <c r="Y33" s="120"/>
      <c r="Z33" s="120"/>
      <c r="AA33" s="120"/>
      <c r="AB33" s="120"/>
      <c r="AC33" s="120"/>
      <c r="AD33" s="120"/>
      <c r="AE33" s="120"/>
      <c r="AF33" s="120"/>
      <c r="AG33" s="120"/>
      <c r="AH33" s="120"/>
      <c r="AI33" s="120"/>
      <c r="AJ33" s="120"/>
      <c r="AK33" s="120"/>
      <c r="AL33" s="120"/>
      <c r="AM33" s="120"/>
      <c r="AN33" s="120"/>
      <c r="AO33" s="120"/>
      <c r="AP33" s="120"/>
      <c r="AQ33" s="120"/>
      <c r="AR33" s="120"/>
    </row>
    <row r="34" spans="1:44" ht="12" customHeight="1" x14ac:dyDescent="0.25">
      <c r="A34" s="113"/>
      <c r="B34" s="130" t="s">
        <v>202</v>
      </c>
      <c r="C34" s="161" t="s">
        <v>197</v>
      </c>
      <c r="D34" s="162"/>
      <c r="E34" s="162"/>
      <c r="F34" s="162"/>
      <c r="G34" s="162"/>
      <c r="H34" s="163"/>
      <c r="I34" s="231" t="s">
        <v>297</v>
      </c>
      <c r="J34" s="304" t="s">
        <v>204</v>
      </c>
      <c r="K34" s="304"/>
      <c r="L34" s="304"/>
      <c r="M34" s="304"/>
      <c r="N34" s="231"/>
      <c r="O34" s="134"/>
      <c r="P34" s="109"/>
      <c r="Q34" s="115" t="s">
        <v>50</v>
      </c>
      <c r="R34" s="164" t="s">
        <v>241</v>
      </c>
      <c r="S34" s="117"/>
      <c r="T34" s="118"/>
      <c r="U34" s="118"/>
      <c r="V34" s="118"/>
      <c r="W34" s="160"/>
      <c r="X34" s="160"/>
      <c r="Y34" s="120"/>
      <c r="Z34" s="120"/>
      <c r="AA34" s="120"/>
      <c r="AB34" s="120"/>
      <c r="AC34" s="120"/>
      <c r="AD34" s="120"/>
      <c r="AE34" s="120"/>
      <c r="AF34" s="120"/>
      <c r="AG34" s="120"/>
      <c r="AH34" s="120"/>
      <c r="AI34" s="120"/>
      <c r="AJ34" s="120"/>
      <c r="AK34" s="120"/>
      <c r="AL34" s="120"/>
      <c r="AM34" s="120"/>
      <c r="AN34" s="120"/>
      <c r="AO34" s="120"/>
      <c r="AP34" s="120"/>
      <c r="AQ34" s="120"/>
      <c r="AR34" s="120"/>
    </row>
    <row r="35" spans="1:44" s="172" customFormat="1" ht="4.5" customHeight="1" x14ac:dyDescent="0.2">
      <c r="A35" s="165"/>
      <c r="B35" s="130"/>
      <c r="C35" s="282"/>
      <c r="D35" s="258"/>
      <c r="E35" s="258"/>
      <c r="F35" s="258"/>
      <c r="G35" s="258"/>
      <c r="H35" s="258"/>
      <c r="I35" s="166"/>
      <c r="J35" s="110"/>
      <c r="K35" s="130"/>
      <c r="L35" s="166"/>
      <c r="M35" s="130"/>
      <c r="N35" s="166"/>
      <c r="O35" s="167"/>
      <c r="P35" s="110"/>
      <c r="Q35" s="115" t="s">
        <v>51</v>
      </c>
      <c r="R35" s="168" t="s">
        <v>264</v>
      </c>
      <c r="S35" s="169"/>
      <c r="T35" s="170"/>
      <c r="U35" s="170"/>
      <c r="V35" s="170"/>
      <c r="W35" s="170"/>
      <c r="X35" s="170"/>
      <c r="Y35" s="171"/>
      <c r="Z35" s="171"/>
      <c r="AA35" s="171"/>
      <c r="AB35" s="171"/>
      <c r="AC35" s="171"/>
      <c r="AD35" s="171"/>
      <c r="AE35" s="171"/>
      <c r="AF35" s="171"/>
      <c r="AG35" s="171"/>
      <c r="AH35" s="171"/>
      <c r="AI35" s="171"/>
      <c r="AJ35" s="171"/>
      <c r="AK35" s="171"/>
      <c r="AL35" s="171"/>
      <c r="AM35" s="171"/>
      <c r="AN35" s="171"/>
      <c r="AO35" s="171"/>
      <c r="AP35" s="171"/>
      <c r="AQ35" s="171"/>
      <c r="AR35" s="171"/>
    </row>
    <row r="36" spans="1:44" ht="11.25" customHeight="1" x14ac:dyDescent="0.2">
      <c r="A36" s="113"/>
      <c r="B36" s="130"/>
      <c r="C36" s="287" t="s">
        <v>294</v>
      </c>
      <c r="D36" s="288"/>
      <c r="E36" s="288"/>
      <c r="F36" s="288"/>
      <c r="G36" s="288"/>
      <c r="H36" s="288"/>
      <c r="I36" s="288"/>
      <c r="J36" s="288"/>
      <c r="K36" s="288"/>
      <c r="L36" s="288"/>
      <c r="M36" s="288"/>
      <c r="N36" s="288"/>
      <c r="O36" s="134"/>
      <c r="P36" s="109"/>
      <c r="Q36" s="115" t="s">
        <v>53</v>
      </c>
      <c r="R36" s="173" t="s">
        <v>265</v>
      </c>
      <c r="S36" s="117">
        <f>IF(I36="X",3,0)</f>
        <v>0</v>
      </c>
      <c r="T36" s="118">
        <f>IF(L36="X",2,0)</f>
        <v>0</v>
      </c>
      <c r="U36" s="118"/>
      <c r="V36" s="118"/>
      <c r="W36" s="118"/>
      <c r="X36" s="118"/>
      <c r="Y36" s="120"/>
      <c r="Z36" s="120"/>
      <c r="AA36" s="120"/>
      <c r="AB36" s="120"/>
      <c r="AC36" s="120"/>
      <c r="AD36" s="120"/>
      <c r="AE36" s="120"/>
      <c r="AF36" s="120"/>
      <c r="AG36" s="120"/>
      <c r="AH36" s="120"/>
      <c r="AI36" s="120"/>
      <c r="AJ36" s="120"/>
      <c r="AK36" s="120"/>
      <c r="AL36" s="120"/>
      <c r="AM36" s="120"/>
      <c r="AN36" s="120"/>
      <c r="AO36" s="120"/>
      <c r="AP36" s="120"/>
      <c r="AQ36" s="120"/>
      <c r="AR36" s="120"/>
    </row>
    <row r="37" spans="1:44" ht="12" customHeight="1" x14ac:dyDescent="0.2">
      <c r="A37" s="113"/>
      <c r="B37" s="130" t="s">
        <v>203</v>
      </c>
      <c r="C37" s="345" t="s">
        <v>230</v>
      </c>
      <c r="D37" s="346"/>
      <c r="E37" s="346"/>
      <c r="F37" s="233" t="s">
        <v>227</v>
      </c>
      <c r="G37" s="233" t="s">
        <v>14</v>
      </c>
      <c r="H37" s="233" t="s">
        <v>26</v>
      </c>
      <c r="I37" s="386" t="s">
        <v>240</v>
      </c>
      <c r="J37" s="386"/>
      <c r="K37" s="386"/>
      <c r="L37" s="174" t="s">
        <v>228</v>
      </c>
      <c r="M37" s="174" t="s">
        <v>231</v>
      </c>
      <c r="N37" s="174" t="s">
        <v>229</v>
      </c>
      <c r="O37" s="134"/>
      <c r="P37" s="109"/>
      <c r="Q37" s="115" t="s">
        <v>54</v>
      </c>
      <c r="R37" s="135" t="s">
        <v>266</v>
      </c>
      <c r="S37" s="117"/>
      <c r="T37" s="118"/>
      <c r="U37" s="118"/>
      <c r="V37" s="118"/>
      <c r="W37" s="118"/>
      <c r="X37" s="118"/>
      <c r="Y37" s="120"/>
      <c r="Z37" s="120"/>
      <c r="AA37" s="120"/>
      <c r="AB37" s="120"/>
      <c r="AC37" s="120"/>
      <c r="AD37" s="120"/>
      <c r="AE37" s="120"/>
      <c r="AF37" s="120"/>
      <c r="AG37" s="120"/>
      <c r="AH37" s="120"/>
      <c r="AI37" s="120"/>
      <c r="AJ37" s="120"/>
      <c r="AK37" s="120"/>
      <c r="AL37" s="120"/>
      <c r="AM37" s="120"/>
      <c r="AN37" s="120"/>
      <c r="AO37" s="120"/>
      <c r="AP37" s="120"/>
      <c r="AQ37" s="120"/>
      <c r="AR37" s="120"/>
    </row>
    <row r="38" spans="1:44" ht="12.95" customHeight="1" x14ac:dyDescent="0.2">
      <c r="A38" s="113"/>
      <c r="B38" s="130" t="s">
        <v>233</v>
      </c>
      <c r="C38" s="342"/>
      <c r="D38" s="343"/>
      <c r="E38" s="344"/>
      <c r="F38" s="234" t="s">
        <v>241</v>
      </c>
      <c r="G38" s="235"/>
      <c r="H38" s="236"/>
      <c r="I38" s="339" t="s">
        <v>241</v>
      </c>
      <c r="J38" s="340"/>
      <c r="K38" s="341"/>
      <c r="L38" s="232" t="s">
        <v>241</v>
      </c>
      <c r="M38" s="175">
        <f>IF(LEFT(H38,1)="9", 500, IF(AND(N38&gt;1,N38&lt;17),2000,IF(N38&gt;=18,500,IF(N38=0,0,""))))</f>
        <v>0</v>
      </c>
      <c r="N38" s="176">
        <f>IF(O38&gt;100, 0, O38)</f>
        <v>0</v>
      </c>
      <c r="O38" s="177">
        <f>2024-YEAR(G38)</f>
        <v>124</v>
      </c>
      <c r="P38" s="109"/>
      <c r="Q38" s="157"/>
      <c r="R38" s="116"/>
      <c r="S38" s="117"/>
      <c r="T38" s="118"/>
      <c r="U38" s="118"/>
      <c r="V38" s="118"/>
      <c r="W38" s="118"/>
      <c r="X38" s="118"/>
      <c r="Y38" s="120"/>
      <c r="Z38" s="120"/>
      <c r="AA38" s="120"/>
      <c r="AB38" s="120"/>
      <c r="AC38" s="120"/>
      <c r="AD38" s="120"/>
      <c r="AE38" s="120"/>
      <c r="AF38" s="120"/>
      <c r="AG38" s="120"/>
      <c r="AH38" s="120"/>
      <c r="AI38" s="120"/>
      <c r="AJ38" s="120"/>
      <c r="AK38" s="120"/>
      <c r="AL38" s="120"/>
      <c r="AM38" s="120"/>
      <c r="AN38" s="120"/>
      <c r="AO38" s="120"/>
      <c r="AP38" s="120"/>
      <c r="AQ38" s="120"/>
      <c r="AR38" s="120"/>
    </row>
    <row r="39" spans="1:44" ht="12.95" customHeight="1" x14ac:dyDescent="0.2">
      <c r="A39" s="113"/>
      <c r="B39" s="130" t="s">
        <v>234</v>
      </c>
      <c r="C39" s="342"/>
      <c r="D39" s="343"/>
      <c r="E39" s="344"/>
      <c r="F39" s="234" t="s">
        <v>241</v>
      </c>
      <c r="G39" s="235"/>
      <c r="H39" s="236"/>
      <c r="I39" s="339" t="s">
        <v>241</v>
      </c>
      <c r="J39" s="340"/>
      <c r="K39" s="341"/>
      <c r="L39" s="232" t="s">
        <v>241</v>
      </c>
      <c r="M39" s="175">
        <f t="shared" ref="M39:M43" si="0">IF(LEFT(H39,1)="9", 500, IF(AND(N39&gt;1,N39&lt;17),2000,IF(N39&gt;=18,500,IF(N39=0,0,""))))</f>
        <v>0</v>
      </c>
      <c r="N39" s="176">
        <f t="shared" ref="N39:N43" si="1">IF(O39&gt;100, 0, O39)</f>
        <v>0</v>
      </c>
      <c r="O39" s="177">
        <f>2024-YEAR(G39)</f>
        <v>124</v>
      </c>
      <c r="P39" s="178"/>
      <c r="Q39" s="115" t="s">
        <v>55</v>
      </c>
      <c r="R39" s="116"/>
      <c r="S39" s="117"/>
      <c r="T39" s="118"/>
      <c r="U39" s="118"/>
      <c r="V39" s="118"/>
      <c r="W39" s="118"/>
      <c r="X39" s="118"/>
      <c r="Y39" s="120"/>
      <c r="Z39" s="120"/>
      <c r="AA39" s="120"/>
      <c r="AB39" s="120"/>
      <c r="AC39" s="120"/>
      <c r="AD39" s="120"/>
      <c r="AE39" s="120"/>
      <c r="AF39" s="120"/>
      <c r="AG39" s="120"/>
      <c r="AH39" s="120"/>
      <c r="AI39" s="120"/>
      <c r="AJ39" s="120"/>
      <c r="AK39" s="120"/>
      <c r="AL39" s="120"/>
      <c r="AM39" s="120"/>
      <c r="AN39" s="120"/>
      <c r="AO39" s="120"/>
      <c r="AP39" s="120"/>
      <c r="AQ39" s="120"/>
      <c r="AR39" s="120"/>
    </row>
    <row r="40" spans="1:44" ht="12.95" customHeight="1" x14ac:dyDescent="0.2">
      <c r="A40" s="113"/>
      <c r="B40" s="130" t="s">
        <v>235</v>
      </c>
      <c r="C40" s="342"/>
      <c r="D40" s="343"/>
      <c r="E40" s="344"/>
      <c r="F40" s="234" t="s">
        <v>241</v>
      </c>
      <c r="G40" s="235"/>
      <c r="H40" s="236"/>
      <c r="I40" s="339" t="s">
        <v>241</v>
      </c>
      <c r="J40" s="340"/>
      <c r="K40" s="341"/>
      <c r="L40" s="232" t="s">
        <v>241</v>
      </c>
      <c r="M40" s="175">
        <f t="shared" si="0"/>
        <v>0</v>
      </c>
      <c r="N40" s="176">
        <f t="shared" si="1"/>
        <v>0</v>
      </c>
      <c r="O40" s="177">
        <f t="shared" ref="O40:O43" si="2">2024-YEAR(G40)</f>
        <v>124</v>
      </c>
      <c r="P40" s="178"/>
      <c r="Q40" s="115" t="s">
        <v>56</v>
      </c>
      <c r="R40" s="116"/>
      <c r="S40" s="117"/>
      <c r="T40" s="118"/>
      <c r="U40" s="118"/>
      <c r="V40" s="118"/>
      <c r="W40" s="118"/>
      <c r="X40" s="118"/>
      <c r="Y40" s="120"/>
      <c r="Z40" s="120"/>
      <c r="AA40" s="120"/>
      <c r="AB40" s="120"/>
      <c r="AC40" s="120"/>
      <c r="AD40" s="120"/>
      <c r="AE40" s="120"/>
      <c r="AF40" s="120"/>
      <c r="AG40" s="120"/>
      <c r="AH40" s="120"/>
      <c r="AI40" s="120"/>
      <c r="AJ40" s="120"/>
      <c r="AK40" s="120"/>
      <c r="AL40" s="120"/>
      <c r="AM40" s="120"/>
      <c r="AN40" s="120"/>
      <c r="AO40" s="120"/>
      <c r="AP40" s="120"/>
      <c r="AQ40" s="120"/>
      <c r="AR40" s="120"/>
    </row>
    <row r="41" spans="1:44" ht="12.95" customHeight="1" x14ac:dyDescent="0.2">
      <c r="A41" s="113"/>
      <c r="B41" s="130" t="s">
        <v>236</v>
      </c>
      <c r="C41" s="342"/>
      <c r="D41" s="343"/>
      <c r="E41" s="344"/>
      <c r="F41" s="234" t="s">
        <v>241</v>
      </c>
      <c r="G41" s="235"/>
      <c r="H41" s="236"/>
      <c r="I41" s="339" t="s">
        <v>241</v>
      </c>
      <c r="J41" s="340"/>
      <c r="K41" s="341"/>
      <c r="L41" s="232" t="s">
        <v>241</v>
      </c>
      <c r="M41" s="175">
        <f t="shared" si="0"/>
        <v>0</v>
      </c>
      <c r="N41" s="176">
        <f t="shared" si="1"/>
        <v>0</v>
      </c>
      <c r="O41" s="179">
        <f>2024-YEAR(G41)</f>
        <v>124</v>
      </c>
      <c r="P41" s="178"/>
      <c r="Q41" s="157"/>
      <c r="R41" s="116"/>
      <c r="S41" s="117"/>
      <c r="T41" s="118"/>
      <c r="U41" s="118"/>
      <c r="V41" s="118"/>
      <c r="W41" s="118"/>
      <c r="X41" s="118"/>
      <c r="Y41" s="120"/>
      <c r="Z41" s="120"/>
      <c r="AA41" s="120"/>
      <c r="AB41" s="120"/>
      <c r="AC41" s="120"/>
      <c r="AD41" s="120"/>
      <c r="AE41" s="120"/>
      <c r="AF41" s="120"/>
      <c r="AG41" s="120"/>
      <c r="AH41" s="120"/>
      <c r="AI41" s="120"/>
      <c r="AJ41" s="120"/>
      <c r="AK41" s="120"/>
      <c r="AL41" s="120"/>
      <c r="AM41" s="120"/>
      <c r="AN41" s="120"/>
      <c r="AO41" s="120"/>
      <c r="AP41" s="120"/>
      <c r="AQ41" s="120"/>
      <c r="AR41" s="120"/>
    </row>
    <row r="42" spans="1:44" ht="12.95" customHeight="1" x14ac:dyDescent="0.2">
      <c r="A42" s="113"/>
      <c r="B42" s="130" t="s">
        <v>237</v>
      </c>
      <c r="C42" s="342"/>
      <c r="D42" s="343"/>
      <c r="E42" s="344"/>
      <c r="F42" s="234" t="s">
        <v>241</v>
      </c>
      <c r="G42" s="235"/>
      <c r="H42" s="236"/>
      <c r="I42" s="339" t="s">
        <v>241</v>
      </c>
      <c r="J42" s="340"/>
      <c r="K42" s="341"/>
      <c r="L42" s="232" t="s">
        <v>241</v>
      </c>
      <c r="M42" s="175">
        <f t="shared" si="0"/>
        <v>0</v>
      </c>
      <c r="N42" s="176">
        <f t="shared" si="1"/>
        <v>0</v>
      </c>
      <c r="O42" s="177">
        <f t="shared" si="2"/>
        <v>124</v>
      </c>
      <c r="P42" s="178"/>
      <c r="Q42" s="157"/>
      <c r="R42" s="116"/>
      <c r="S42" s="117"/>
      <c r="T42" s="118"/>
      <c r="U42" s="118"/>
      <c r="V42" s="118"/>
      <c r="W42" s="118"/>
      <c r="X42" s="118"/>
      <c r="Y42" s="120"/>
      <c r="Z42" s="120"/>
      <c r="AA42" s="120"/>
      <c r="AB42" s="120"/>
      <c r="AC42" s="120"/>
      <c r="AD42" s="120"/>
      <c r="AE42" s="120"/>
      <c r="AF42" s="120"/>
      <c r="AG42" s="120"/>
      <c r="AH42" s="120"/>
      <c r="AI42" s="120"/>
      <c r="AJ42" s="120"/>
      <c r="AK42" s="120"/>
      <c r="AL42" s="120"/>
      <c r="AM42" s="120"/>
      <c r="AN42" s="120"/>
      <c r="AO42" s="120"/>
      <c r="AP42" s="120"/>
      <c r="AQ42" s="120"/>
      <c r="AR42" s="120"/>
    </row>
    <row r="43" spans="1:44" ht="12.95" customHeight="1" x14ac:dyDescent="0.2">
      <c r="A43" s="113"/>
      <c r="B43" s="130" t="s">
        <v>238</v>
      </c>
      <c r="C43" s="342"/>
      <c r="D43" s="343"/>
      <c r="E43" s="344"/>
      <c r="F43" s="234" t="s">
        <v>241</v>
      </c>
      <c r="G43" s="235"/>
      <c r="H43" s="236"/>
      <c r="I43" s="339" t="s">
        <v>241</v>
      </c>
      <c r="J43" s="340"/>
      <c r="K43" s="341"/>
      <c r="L43" s="232" t="s">
        <v>241</v>
      </c>
      <c r="M43" s="175">
        <f t="shared" si="0"/>
        <v>0</v>
      </c>
      <c r="N43" s="176">
        <f t="shared" si="1"/>
        <v>0</v>
      </c>
      <c r="O43" s="177">
        <f t="shared" si="2"/>
        <v>124</v>
      </c>
      <c r="P43" s="180">
        <f>M39+M40+M41+M42+M43+M38</f>
        <v>0</v>
      </c>
      <c r="Q43" s="115" t="s">
        <v>57</v>
      </c>
      <c r="R43" s="116"/>
      <c r="S43" s="117"/>
      <c r="T43" s="118"/>
      <c r="U43" s="118"/>
      <c r="V43" s="118"/>
      <c r="W43" s="118"/>
      <c r="X43" s="118"/>
      <c r="Y43" s="120"/>
      <c r="Z43" s="120"/>
      <c r="AA43" s="120"/>
      <c r="AB43" s="120"/>
      <c r="AC43" s="120"/>
      <c r="AD43" s="120"/>
      <c r="AE43" s="120"/>
      <c r="AF43" s="120"/>
      <c r="AG43" s="120"/>
      <c r="AH43" s="120"/>
      <c r="AI43" s="120"/>
      <c r="AJ43" s="120"/>
      <c r="AK43" s="120"/>
      <c r="AL43" s="120"/>
      <c r="AM43" s="120"/>
      <c r="AN43" s="120"/>
      <c r="AO43" s="120"/>
      <c r="AP43" s="120"/>
      <c r="AQ43" s="120"/>
      <c r="AR43" s="120"/>
    </row>
    <row r="44" spans="1:44" s="172" customFormat="1" ht="8.1" customHeight="1" x14ac:dyDescent="0.2">
      <c r="A44" s="165"/>
      <c r="B44" s="130"/>
      <c r="C44" s="282"/>
      <c r="D44" s="258" t="s">
        <v>16</v>
      </c>
      <c r="E44" s="258"/>
      <c r="F44" s="258"/>
      <c r="G44" s="258"/>
      <c r="H44" s="258"/>
      <c r="I44" s="166"/>
      <c r="J44" s="110"/>
      <c r="K44" s="130"/>
      <c r="L44" s="166"/>
      <c r="M44" s="130"/>
      <c r="N44" s="166"/>
      <c r="O44" s="167"/>
      <c r="P44" s="110"/>
      <c r="Q44" s="115" t="s">
        <v>59</v>
      </c>
      <c r="R44" s="168"/>
      <c r="S44" s="169"/>
      <c r="T44" s="170" t="s">
        <v>16</v>
      </c>
      <c r="U44" s="170"/>
      <c r="V44" s="170"/>
      <c r="W44" s="170"/>
      <c r="X44" s="170"/>
      <c r="Y44" s="171"/>
      <c r="Z44" s="171"/>
      <c r="AA44" s="171"/>
      <c r="AB44" s="171"/>
      <c r="AC44" s="171"/>
      <c r="AD44" s="171"/>
      <c r="AE44" s="171"/>
      <c r="AF44" s="171"/>
      <c r="AG44" s="171"/>
      <c r="AH44" s="171"/>
      <c r="AI44" s="171"/>
      <c r="AJ44" s="171"/>
      <c r="AK44" s="171"/>
      <c r="AL44" s="171"/>
      <c r="AM44" s="171"/>
      <c r="AN44" s="171"/>
      <c r="AO44" s="171"/>
      <c r="AP44" s="171"/>
      <c r="AQ44" s="171"/>
      <c r="AR44" s="171"/>
    </row>
    <row r="45" spans="1:44" s="172" customFormat="1" ht="12" customHeight="1" x14ac:dyDescent="0.2">
      <c r="A45" s="165"/>
      <c r="B45" s="130" t="s">
        <v>60</v>
      </c>
      <c r="C45" s="181" t="s">
        <v>61</v>
      </c>
      <c r="D45" s="182"/>
      <c r="E45" s="182"/>
      <c r="F45" s="182"/>
      <c r="G45" s="182"/>
      <c r="H45" s="183" t="s">
        <v>52</v>
      </c>
      <c r="I45" s="231"/>
      <c r="J45" s="184" t="s">
        <v>190</v>
      </c>
      <c r="K45" s="185"/>
      <c r="L45" s="185"/>
      <c r="M45" s="185"/>
      <c r="N45" s="237"/>
      <c r="O45" s="167"/>
      <c r="P45" s="110"/>
      <c r="Q45" s="115" t="s">
        <v>62</v>
      </c>
      <c r="R45" s="168"/>
      <c r="S45" s="169">
        <f>IF(I45="X",3,0)</f>
        <v>0</v>
      </c>
      <c r="T45" s="170">
        <f>IF(L45="X",2,0)</f>
        <v>0</v>
      </c>
      <c r="U45" s="170"/>
      <c r="V45" s="170"/>
      <c r="W45" s="170"/>
      <c r="X45" s="170"/>
      <c r="Y45" s="171"/>
      <c r="Z45" s="171"/>
      <c r="AA45" s="171"/>
      <c r="AB45" s="171"/>
      <c r="AC45" s="171"/>
      <c r="AD45" s="171"/>
      <c r="AE45" s="171"/>
      <c r="AF45" s="171"/>
      <c r="AG45" s="171"/>
      <c r="AH45" s="171"/>
      <c r="AI45" s="171"/>
      <c r="AJ45" s="171"/>
      <c r="AK45" s="171"/>
      <c r="AL45" s="171"/>
      <c r="AM45" s="171"/>
      <c r="AN45" s="171"/>
      <c r="AO45" s="171"/>
      <c r="AP45" s="171"/>
      <c r="AQ45" s="171"/>
      <c r="AR45" s="171"/>
    </row>
    <row r="46" spans="1:44" s="172" customFormat="1" ht="8.1" customHeight="1" x14ac:dyDescent="0.2">
      <c r="A46" s="165"/>
      <c r="B46" s="130"/>
      <c r="C46" s="257"/>
      <c r="D46" s="258"/>
      <c r="E46" s="258"/>
      <c r="F46" s="258"/>
      <c r="G46" s="258"/>
      <c r="H46" s="258"/>
      <c r="I46" s="166"/>
      <c r="J46" s="110"/>
      <c r="K46" s="130"/>
      <c r="L46" s="166"/>
      <c r="M46" s="130"/>
      <c r="N46" s="166"/>
      <c r="O46" s="167"/>
      <c r="P46" s="110"/>
      <c r="Q46" s="115" t="s">
        <v>63</v>
      </c>
      <c r="R46" s="168"/>
      <c r="S46" s="169"/>
      <c r="T46" s="170"/>
      <c r="U46" s="170"/>
      <c r="V46" s="170"/>
      <c r="W46" s="170"/>
      <c r="X46" s="170"/>
      <c r="Y46" s="171"/>
      <c r="Z46" s="171"/>
      <c r="AA46" s="171"/>
      <c r="AB46" s="171"/>
      <c r="AC46" s="171"/>
      <c r="AD46" s="171"/>
      <c r="AE46" s="171"/>
      <c r="AF46" s="171"/>
      <c r="AG46" s="171"/>
      <c r="AH46" s="171"/>
      <c r="AI46" s="171"/>
      <c r="AJ46" s="171"/>
      <c r="AK46" s="171"/>
      <c r="AL46" s="171"/>
      <c r="AM46" s="171"/>
      <c r="AN46" s="171"/>
      <c r="AO46" s="171"/>
      <c r="AP46" s="171"/>
      <c r="AQ46" s="171"/>
      <c r="AR46" s="171"/>
    </row>
    <row r="47" spans="1:44" s="172" customFormat="1" ht="12" customHeight="1" x14ac:dyDescent="0.2">
      <c r="A47" s="165"/>
      <c r="B47" s="130" t="s">
        <v>64</v>
      </c>
      <c r="C47" s="393" t="s">
        <v>65</v>
      </c>
      <c r="D47" s="394"/>
      <c r="E47" s="394"/>
      <c r="F47" s="394"/>
      <c r="G47" s="394"/>
      <c r="H47" s="183" t="s">
        <v>52</v>
      </c>
      <c r="I47" s="231"/>
      <c r="J47" s="395" t="s">
        <v>66</v>
      </c>
      <c r="K47" s="382"/>
      <c r="L47" s="382"/>
      <c r="M47" s="382"/>
      <c r="N47" s="396"/>
      <c r="O47" s="397"/>
      <c r="P47" s="110"/>
      <c r="Q47" s="115" t="s">
        <v>67</v>
      </c>
      <c r="R47" s="168"/>
      <c r="S47" s="169">
        <f>IF(I47="X",3,0)</f>
        <v>0</v>
      </c>
      <c r="T47" s="170">
        <f>IF(L47="X",2,0)</f>
        <v>0</v>
      </c>
      <c r="U47" s="170">
        <f>IF(N47="X",0,0)</f>
        <v>0</v>
      </c>
      <c r="V47" s="170"/>
      <c r="W47" s="170"/>
      <c r="X47" s="170"/>
      <c r="Y47" s="171"/>
      <c r="Z47" s="171"/>
      <c r="AA47" s="171"/>
      <c r="AB47" s="171"/>
      <c r="AC47" s="171"/>
      <c r="AD47" s="171"/>
      <c r="AE47" s="171"/>
      <c r="AF47" s="171"/>
      <c r="AG47" s="171"/>
      <c r="AH47" s="171"/>
      <c r="AI47" s="171"/>
      <c r="AJ47" s="171"/>
      <c r="AK47" s="171"/>
      <c r="AL47" s="171"/>
      <c r="AM47" s="171"/>
      <c r="AN47" s="171"/>
      <c r="AO47" s="171"/>
      <c r="AP47" s="171"/>
      <c r="AQ47" s="171"/>
      <c r="AR47" s="171"/>
    </row>
    <row r="48" spans="1:44" s="172" customFormat="1" ht="8.1" customHeight="1" x14ac:dyDescent="0.2">
      <c r="A48" s="165"/>
      <c r="B48" s="130"/>
      <c r="C48" s="257"/>
      <c r="D48" s="258"/>
      <c r="E48" s="258"/>
      <c r="F48" s="258"/>
      <c r="G48" s="258"/>
      <c r="H48" s="258"/>
      <c r="I48" s="166"/>
      <c r="J48" s="110"/>
      <c r="K48" s="130"/>
      <c r="L48" s="166"/>
      <c r="M48" s="130"/>
      <c r="N48" s="166"/>
      <c r="O48" s="167"/>
      <c r="P48" s="110"/>
      <c r="Q48" s="115" t="s">
        <v>68</v>
      </c>
      <c r="R48" s="168"/>
      <c r="S48" s="169"/>
      <c r="T48" s="170"/>
      <c r="U48" s="170"/>
      <c r="V48" s="170"/>
      <c r="W48" s="170"/>
      <c r="X48" s="170"/>
      <c r="Y48" s="171"/>
      <c r="Z48" s="171"/>
      <c r="AA48" s="171"/>
      <c r="AB48" s="171"/>
      <c r="AC48" s="171"/>
      <c r="AD48" s="171"/>
      <c r="AE48" s="171"/>
      <c r="AF48" s="171"/>
      <c r="AG48" s="171"/>
      <c r="AH48" s="171"/>
      <c r="AI48" s="171"/>
      <c r="AJ48" s="171"/>
      <c r="AK48" s="171"/>
      <c r="AL48" s="171"/>
      <c r="AM48" s="171"/>
      <c r="AN48" s="171"/>
      <c r="AO48" s="171"/>
      <c r="AP48" s="171"/>
      <c r="AQ48" s="171"/>
      <c r="AR48" s="171"/>
    </row>
    <row r="49" spans="1:44" s="172" customFormat="1" ht="12" customHeight="1" x14ac:dyDescent="0.2">
      <c r="A49" s="165"/>
      <c r="B49" s="130" t="s">
        <v>69</v>
      </c>
      <c r="C49" s="187" t="s">
        <v>280</v>
      </c>
      <c r="D49" s="187"/>
      <c r="E49" s="187"/>
      <c r="F49" s="187"/>
      <c r="G49" s="187"/>
      <c r="H49" s="183" t="s">
        <v>52</v>
      </c>
      <c r="I49" s="231"/>
      <c r="J49" s="244" t="s">
        <v>296</v>
      </c>
      <c r="K49" s="245"/>
      <c r="L49" s="238">
        <v>0</v>
      </c>
      <c r="M49" s="186">
        <f>L49*0.3</f>
        <v>0</v>
      </c>
      <c r="N49" s="187"/>
      <c r="O49" s="167"/>
      <c r="P49" s="110"/>
      <c r="Q49" s="115" t="s">
        <v>70</v>
      </c>
      <c r="R49" s="168"/>
      <c r="S49" s="169"/>
      <c r="T49" s="170"/>
      <c r="U49" s="170"/>
      <c r="V49" s="170"/>
      <c r="W49" s="170"/>
      <c r="X49" s="170"/>
      <c r="Y49" s="171"/>
      <c r="Z49" s="171"/>
      <c r="AA49" s="171"/>
      <c r="AB49" s="171"/>
      <c r="AC49" s="171"/>
      <c r="AD49" s="171"/>
      <c r="AE49" s="171"/>
      <c r="AF49" s="171"/>
      <c r="AG49" s="171"/>
      <c r="AH49" s="171"/>
      <c r="AI49" s="171"/>
      <c r="AJ49" s="171"/>
      <c r="AK49" s="171"/>
      <c r="AL49" s="171"/>
      <c r="AM49" s="171"/>
      <c r="AN49" s="171"/>
      <c r="AO49" s="171"/>
      <c r="AP49" s="171"/>
      <c r="AQ49" s="171"/>
      <c r="AR49" s="171"/>
    </row>
    <row r="50" spans="1:44" s="172" customFormat="1" ht="8.1" customHeight="1" x14ac:dyDescent="0.2">
      <c r="A50" s="165"/>
      <c r="B50" s="130"/>
      <c r="C50" s="257"/>
      <c r="D50" s="258"/>
      <c r="E50" s="258"/>
      <c r="F50" s="258"/>
      <c r="G50" s="258"/>
      <c r="H50" s="258"/>
      <c r="I50" s="166"/>
      <c r="J50" s="110" t="s">
        <v>16</v>
      </c>
      <c r="K50" s="130"/>
      <c r="L50" s="166"/>
      <c r="M50" s="130"/>
      <c r="N50" s="110"/>
      <c r="O50" s="167"/>
      <c r="P50" s="110"/>
      <c r="Q50" s="115" t="s">
        <v>71</v>
      </c>
      <c r="R50" s="168"/>
      <c r="S50" s="169"/>
      <c r="T50" s="170"/>
      <c r="U50" s="170"/>
      <c r="V50" s="170"/>
      <c r="W50" s="170"/>
      <c r="X50" s="170"/>
      <c r="Y50" s="171"/>
      <c r="Z50" s="171"/>
      <c r="AA50" s="171"/>
      <c r="AB50" s="171"/>
      <c r="AC50" s="171"/>
      <c r="AD50" s="171"/>
      <c r="AE50" s="171"/>
      <c r="AF50" s="171"/>
      <c r="AG50" s="171"/>
      <c r="AH50" s="171"/>
      <c r="AI50" s="171"/>
      <c r="AJ50" s="171"/>
      <c r="AK50" s="171"/>
      <c r="AL50" s="171"/>
      <c r="AM50" s="171"/>
      <c r="AN50" s="171"/>
      <c r="AO50" s="171"/>
      <c r="AP50" s="171"/>
      <c r="AQ50" s="171"/>
      <c r="AR50" s="171"/>
    </row>
    <row r="51" spans="1:44" s="172" customFormat="1" ht="12" customHeight="1" x14ac:dyDescent="0.2">
      <c r="A51" s="165"/>
      <c r="B51" s="130" t="s">
        <v>72</v>
      </c>
      <c r="C51" s="187" t="s">
        <v>191</v>
      </c>
      <c r="D51" s="110"/>
      <c r="E51" s="110"/>
      <c r="F51" s="110"/>
      <c r="G51" s="110"/>
      <c r="H51" s="166" t="s">
        <v>52</v>
      </c>
      <c r="I51" s="231"/>
      <c r="J51" s="184" t="s">
        <v>198</v>
      </c>
      <c r="K51" s="185"/>
      <c r="L51" s="185"/>
      <c r="M51" s="185"/>
      <c r="N51" s="237"/>
      <c r="O51" s="167"/>
      <c r="P51" s="110"/>
      <c r="Q51" s="188" t="s">
        <v>73</v>
      </c>
      <c r="R51" s="168"/>
      <c r="S51" s="169"/>
      <c r="T51" s="170"/>
      <c r="U51" s="170"/>
      <c r="V51" s="170"/>
      <c r="W51" s="170"/>
      <c r="X51" s="170"/>
      <c r="Y51" s="171"/>
      <c r="Z51" s="171"/>
      <c r="AA51" s="171"/>
      <c r="AB51" s="171"/>
      <c r="AC51" s="171"/>
      <c r="AD51" s="171"/>
      <c r="AE51" s="171"/>
      <c r="AF51" s="171"/>
      <c r="AG51" s="171"/>
      <c r="AH51" s="171"/>
      <c r="AI51" s="171"/>
      <c r="AJ51" s="171"/>
      <c r="AK51" s="171"/>
      <c r="AL51" s="171"/>
      <c r="AM51" s="171"/>
      <c r="AN51" s="171"/>
      <c r="AO51" s="171"/>
      <c r="AP51" s="171"/>
      <c r="AQ51" s="171"/>
      <c r="AR51" s="171"/>
    </row>
    <row r="52" spans="1:44" s="172" customFormat="1" ht="8.1" customHeight="1" x14ac:dyDescent="0.2">
      <c r="A52" s="165"/>
      <c r="B52" s="130"/>
      <c r="C52" s="257"/>
      <c r="D52" s="258"/>
      <c r="E52" s="258"/>
      <c r="F52" s="258"/>
      <c r="G52" s="258"/>
      <c r="H52" s="258"/>
      <c r="I52" s="166"/>
      <c r="J52" s="110"/>
      <c r="K52" s="130"/>
      <c r="L52" s="166"/>
      <c r="M52" s="130"/>
      <c r="N52" s="110"/>
      <c r="O52" s="167"/>
      <c r="P52" s="110"/>
      <c r="Q52" s="115" t="s">
        <v>74</v>
      </c>
      <c r="R52" s="168"/>
      <c r="S52" s="169"/>
      <c r="T52" s="170"/>
      <c r="U52" s="170"/>
      <c r="V52" s="170"/>
      <c r="W52" s="170"/>
      <c r="X52" s="170"/>
      <c r="Y52" s="171"/>
      <c r="Z52" s="171"/>
      <c r="AA52" s="171"/>
      <c r="AB52" s="171"/>
      <c r="AC52" s="171"/>
      <c r="AD52" s="171"/>
      <c r="AE52" s="171"/>
      <c r="AF52" s="171"/>
      <c r="AG52" s="171"/>
      <c r="AH52" s="171"/>
      <c r="AI52" s="171"/>
      <c r="AJ52" s="171"/>
      <c r="AK52" s="171"/>
      <c r="AL52" s="171"/>
      <c r="AM52" s="171"/>
      <c r="AN52" s="171"/>
      <c r="AO52" s="171"/>
      <c r="AP52" s="171"/>
      <c r="AQ52" s="171"/>
      <c r="AR52" s="171"/>
    </row>
    <row r="53" spans="1:44" s="172" customFormat="1" ht="12" customHeight="1" x14ac:dyDescent="0.2">
      <c r="A53" s="165"/>
      <c r="B53" s="130" t="s">
        <v>75</v>
      </c>
      <c r="C53" s="187" t="s">
        <v>192</v>
      </c>
      <c r="D53" s="110"/>
      <c r="E53" s="110"/>
      <c r="F53" s="110"/>
      <c r="G53" s="110"/>
      <c r="H53" s="166" t="s">
        <v>52</v>
      </c>
      <c r="I53" s="231"/>
      <c r="J53" s="184" t="s">
        <v>198</v>
      </c>
      <c r="K53" s="185"/>
      <c r="L53" s="185"/>
      <c r="M53" s="185"/>
      <c r="N53" s="237"/>
      <c r="O53" s="167"/>
      <c r="P53" s="110"/>
      <c r="Q53" s="189" t="s">
        <v>76</v>
      </c>
      <c r="R53" s="168"/>
      <c r="S53" s="169"/>
      <c r="T53" s="170"/>
      <c r="U53" s="170"/>
      <c r="V53" s="170"/>
      <c r="W53" s="170"/>
      <c r="X53" s="170"/>
      <c r="Y53" s="171"/>
      <c r="Z53" s="171"/>
      <c r="AA53" s="171"/>
      <c r="AB53" s="171"/>
      <c r="AC53" s="171"/>
      <c r="AD53" s="171"/>
      <c r="AE53" s="171"/>
      <c r="AF53" s="171"/>
      <c r="AG53" s="171"/>
      <c r="AH53" s="171"/>
      <c r="AI53" s="171"/>
      <c r="AJ53" s="171"/>
      <c r="AK53" s="171"/>
      <c r="AL53" s="171"/>
      <c r="AM53" s="171"/>
      <c r="AN53" s="171"/>
      <c r="AO53" s="171"/>
      <c r="AP53" s="171"/>
      <c r="AQ53" s="171"/>
      <c r="AR53" s="171"/>
    </row>
    <row r="54" spans="1:44" s="172" customFormat="1" ht="8.1" customHeight="1" x14ac:dyDescent="0.2">
      <c r="A54" s="165"/>
      <c r="B54" s="130"/>
      <c r="C54" s="257"/>
      <c r="D54" s="258"/>
      <c r="E54" s="258"/>
      <c r="F54" s="258"/>
      <c r="G54" s="258"/>
      <c r="H54" s="258"/>
      <c r="I54" s="166"/>
      <c r="J54" s="110" t="s">
        <v>16</v>
      </c>
      <c r="K54" s="130"/>
      <c r="L54" s="166"/>
      <c r="M54" s="130"/>
      <c r="N54" s="110"/>
      <c r="O54" s="167"/>
      <c r="P54" s="110"/>
      <c r="Q54" s="115" t="s">
        <v>77</v>
      </c>
      <c r="R54" s="168"/>
      <c r="S54" s="169"/>
      <c r="T54" s="170"/>
      <c r="U54" s="170"/>
      <c r="V54" s="170"/>
      <c r="W54" s="170"/>
      <c r="X54" s="170"/>
      <c r="Y54" s="171"/>
      <c r="Z54" s="171"/>
      <c r="AA54" s="171"/>
      <c r="AB54" s="171"/>
      <c r="AC54" s="171"/>
      <c r="AD54" s="171"/>
      <c r="AE54" s="171"/>
      <c r="AF54" s="171"/>
      <c r="AG54" s="171"/>
      <c r="AH54" s="171"/>
      <c r="AI54" s="171"/>
      <c r="AJ54" s="171"/>
      <c r="AK54" s="171"/>
      <c r="AL54" s="171"/>
      <c r="AM54" s="171"/>
      <c r="AN54" s="171"/>
      <c r="AO54" s="171"/>
      <c r="AP54" s="171"/>
      <c r="AQ54" s="171"/>
      <c r="AR54" s="171"/>
    </row>
    <row r="55" spans="1:44" s="172" customFormat="1" ht="12" customHeight="1" x14ac:dyDescent="0.2">
      <c r="A55" s="165"/>
      <c r="B55" s="130" t="s">
        <v>78</v>
      </c>
      <c r="C55" s="187" t="s">
        <v>193</v>
      </c>
      <c r="D55" s="110"/>
      <c r="E55" s="110"/>
      <c r="F55" s="110"/>
      <c r="G55" s="110"/>
      <c r="H55" s="166" t="s">
        <v>52</v>
      </c>
      <c r="I55" s="231"/>
      <c r="J55" s="184" t="s">
        <v>198</v>
      </c>
      <c r="K55" s="185"/>
      <c r="L55" s="185"/>
      <c r="M55" s="185"/>
      <c r="N55" s="237"/>
      <c r="O55" s="167"/>
      <c r="P55" s="110"/>
      <c r="Q55" s="190" t="s">
        <v>79</v>
      </c>
      <c r="R55" s="168"/>
      <c r="S55" s="169"/>
      <c r="T55" s="170"/>
      <c r="U55" s="170"/>
      <c r="V55" s="170"/>
      <c r="W55" s="170"/>
      <c r="X55" s="170"/>
      <c r="Y55" s="171"/>
      <c r="Z55" s="171"/>
      <c r="AA55" s="171"/>
      <c r="AB55" s="171"/>
      <c r="AC55" s="171"/>
      <c r="AD55" s="171"/>
      <c r="AE55" s="171"/>
      <c r="AF55" s="171"/>
      <c r="AG55" s="171"/>
      <c r="AH55" s="171"/>
      <c r="AI55" s="171"/>
      <c r="AJ55" s="171"/>
      <c r="AK55" s="171"/>
      <c r="AL55" s="171"/>
      <c r="AM55" s="171"/>
      <c r="AN55" s="171"/>
      <c r="AO55" s="171"/>
      <c r="AP55" s="171"/>
      <c r="AQ55" s="171"/>
      <c r="AR55" s="171"/>
    </row>
    <row r="56" spans="1:44" s="172" customFormat="1" ht="8.1" customHeight="1" x14ac:dyDescent="0.2">
      <c r="A56" s="165"/>
      <c r="B56" s="130"/>
      <c r="C56" s="257"/>
      <c r="D56" s="258"/>
      <c r="E56" s="258"/>
      <c r="F56" s="258"/>
      <c r="G56" s="258"/>
      <c r="H56" s="258"/>
      <c r="I56" s="166"/>
      <c r="J56" s="110"/>
      <c r="K56" s="130"/>
      <c r="L56" s="166"/>
      <c r="M56" s="130"/>
      <c r="N56" s="110"/>
      <c r="O56" s="167"/>
      <c r="P56" s="110"/>
      <c r="Q56" s="115" t="s">
        <v>80</v>
      </c>
      <c r="R56" s="168"/>
      <c r="S56" s="169"/>
      <c r="T56" s="170"/>
      <c r="U56" s="170"/>
      <c r="V56" s="170"/>
      <c r="W56" s="170"/>
      <c r="X56" s="170"/>
      <c r="Y56" s="171"/>
      <c r="Z56" s="171"/>
      <c r="AA56" s="171"/>
      <c r="AB56" s="171"/>
      <c r="AC56" s="171"/>
      <c r="AD56" s="171"/>
      <c r="AE56" s="171"/>
      <c r="AF56" s="171"/>
      <c r="AG56" s="171"/>
      <c r="AH56" s="171"/>
      <c r="AI56" s="171"/>
      <c r="AJ56" s="171"/>
      <c r="AK56" s="171"/>
      <c r="AL56" s="171"/>
      <c r="AM56" s="171"/>
      <c r="AN56" s="171"/>
      <c r="AO56" s="171"/>
      <c r="AP56" s="171"/>
      <c r="AQ56" s="171"/>
      <c r="AR56" s="171"/>
    </row>
    <row r="57" spans="1:44" s="172" customFormat="1" ht="12" customHeight="1" x14ac:dyDescent="0.2">
      <c r="A57" s="165"/>
      <c r="B57" s="130" t="s">
        <v>81</v>
      </c>
      <c r="C57" s="187" t="s">
        <v>194</v>
      </c>
      <c r="D57" s="110"/>
      <c r="E57" s="110"/>
      <c r="F57" s="110"/>
      <c r="G57" s="110"/>
      <c r="H57" s="166" t="s">
        <v>52</v>
      </c>
      <c r="I57" s="231"/>
      <c r="J57" s="184" t="s">
        <v>198</v>
      </c>
      <c r="K57" s="185"/>
      <c r="L57" s="185"/>
      <c r="M57" s="185"/>
      <c r="N57" s="237"/>
      <c r="O57" s="167"/>
      <c r="P57" s="110"/>
      <c r="Q57" s="190" t="s">
        <v>82</v>
      </c>
      <c r="R57" s="168"/>
      <c r="S57" s="169"/>
      <c r="T57" s="170"/>
      <c r="U57" s="170"/>
      <c r="V57" s="170"/>
      <c r="W57" s="170"/>
      <c r="X57" s="170"/>
      <c r="Y57" s="171"/>
      <c r="Z57" s="171"/>
      <c r="AA57" s="171"/>
      <c r="AB57" s="171"/>
      <c r="AC57" s="171"/>
      <c r="AD57" s="171"/>
      <c r="AE57" s="171"/>
      <c r="AF57" s="171"/>
      <c r="AG57" s="171"/>
      <c r="AH57" s="171"/>
      <c r="AI57" s="171"/>
      <c r="AJ57" s="171"/>
      <c r="AK57" s="171"/>
      <c r="AL57" s="171"/>
      <c r="AM57" s="171"/>
      <c r="AN57" s="171"/>
      <c r="AO57" s="171"/>
      <c r="AP57" s="171"/>
      <c r="AQ57" s="171"/>
      <c r="AR57" s="171"/>
    </row>
    <row r="58" spans="1:44" s="172" customFormat="1" ht="8.1" customHeight="1" x14ac:dyDescent="0.2">
      <c r="A58" s="165"/>
      <c r="B58" s="130"/>
      <c r="C58" s="257"/>
      <c r="D58" s="258"/>
      <c r="E58" s="258"/>
      <c r="F58" s="258"/>
      <c r="G58" s="258"/>
      <c r="H58" s="258"/>
      <c r="I58" s="166"/>
      <c r="J58" s="110"/>
      <c r="K58" s="130"/>
      <c r="L58" s="166"/>
      <c r="M58" s="130"/>
      <c r="N58" s="110"/>
      <c r="O58" s="167"/>
      <c r="P58" s="110"/>
      <c r="Q58" s="115"/>
      <c r="R58" s="168"/>
      <c r="S58" s="169"/>
      <c r="T58" s="170"/>
      <c r="U58" s="170"/>
      <c r="V58" s="170"/>
      <c r="W58" s="170"/>
      <c r="X58" s="170"/>
      <c r="Y58" s="171"/>
      <c r="Z58" s="171"/>
      <c r="AA58" s="171"/>
      <c r="AB58" s="171"/>
      <c r="AC58" s="171"/>
      <c r="AD58" s="171"/>
      <c r="AE58" s="171"/>
      <c r="AF58" s="171"/>
      <c r="AG58" s="171"/>
      <c r="AH58" s="171"/>
      <c r="AI58" s="171"/>
      <c r="AJ58" s="171"/>
      <c r="AK58" s="171"/>
      <c r="AL58" s="171"/>
      <c r="AM58" s="171"/>
      <c r="AN58" s="171"/>
      <c r="AO58" s="171"/>
      <c r="AP58" s="171"/>
      <c r="AQ58" s="171"/>
      <c r="AR58" s="171"/>
    </row>
    <row r="59" spans="1:44" s="172" customFormat="1" ht="12" customHeight="1" x14ac:dyDescent="0.2">
      <c r="A59" s="165"/>
      <c r="B59" s="130" t="s">
        <v>84</v>
      </c>
      <c r="C59" s="106" t="s">
        <v>199</v>
      </c>
      <c r="D59" s="105"/>
      <c r="E59" s="101"/>
      <c r="F59" s="102"/>
      <c r="G59" s="101"/>
      <c r="H59" s="166" t="s">
        <v>52</v>
      </c>
      <c r="I59" s="231"/>
      <c r="J59" s="184" t="s">
        <v>198</v>
      </c>
      <c r="K59" s="185"/>
      <c r="L59" s="185"/>
      <c r="M59" s="185"/>
      <c r="N59" s="237"/>
      <c r="O59" s="167"/>
      <c r="P59" s="110"/>
      <c r="Q59" s="191"/>
      <c r="R59" s="168"/>
      <c r="S59" s="169"/>
      <c r="T59" s="170"/>
      <c r="U59" s="170"/>
      <c r="V59" s="170"/>
      <c r="W59" s="170"/>
      <c r="X59" s="170"/>
      <c r="Y59" s="171"/>
      <c r="Z59" s="171"/>
      <c r="AA59" s="171"/>
      <c r="AB59" s="171"/>
      <c r="AC59" s="171"/>
      <c r="AD59" s="171"/>
      <c r="AE59" s="171"/>
      <c r="AF59" s="171"/>
      <c r="AG59" s="171"/>
      <c r="AH59" s="171"/>
      <c r="AI59" s="171"/>
      <c r="AJ59" s="171"/>
      <c r="AK59" s="171"/>
      <c r="AL59" s="171"/>
      <c r="AM59" s="171"/>
      <c r="AN59" s="171"/>
      <c r="AO59" s="171"/>
      <c r="AP59" s="171"/>
      <c r="AQ59" s="171"/>
      <c r="AR59" s="171"/>
    </row>
    <row r="60" spans="1:44" s="172" customFormat="1" ht="8.1" customHeight="1" x14ac:dyDescent="0.2">
      <c r="A60" s="165"/>
      <c r="B60" s="130"/>
      <c r="C60" s="257"/>
      <c r="D60" s="258"/>
      <c r="E60" s="258"/>
      <c r="F60" s="258"/>
      <c r="G60" s="258"/>
      <c r="H60" s="258"/>
      <c r="I60" s="166"/>
      <c r="J60" s="110"/>
      <c r="K60" s="130"/>
      <c r="L60" s="166"/>
      <c r="M60" s="130"/>
      <c r="N60" s="166"/>
      <c r="O60" s="167"/>
      <c r="P60" s="110"/>
      <c r="Q60" s="115" t="s">
        <v>83</v>
      </c>
      <c r="R60" s="168"/>
      <c r="S60" s="169"/>
      <c r="T60" s="170"/>
      <c r="U60" s="170"/>
      <c r="V60" s="170"/>
      <c r="W60" s="170"/>
      <c r="X60" s="170"/>
      <c r="Y60" s="171"/>
      <c r="Z60" s="171"/>
      <c r="AA60" s="171"/>
      <c r="AB60" s="171"/>
      <c r="AC60" s="171"/>
      <c r="AD60" s="171"/>
      <c r="AE60" s="171"/>
      <c r="AF60" s="171"/>
      <c r="AG60" s="171"/>
      <c r="AH60" s="171"/>
      <c r="AI60" s="171"/>
      <c r="AJ60" s="171"/>
      <c r="AK60" s="171"/>
      <c r="AL60" s="171"/>
      <c r="AM60" s="171"/>
      <c r="AN60" s="171"/>
      <c r="AO60" s="171"/>
      <c r="AP60" s="171"/>
      <c r="AQ60" s="171"/>
      <c r="AR60" s="171"/>
    </row>
    <row r="61" spans="1:44" s="172" customFormat="1" ht="12" customHeight="1" x14ac:dyDescent="0.2">
      <c r="A61" s="165"/>
      <c r="B61" s="130" t="s">
        <v>86</v>
      </c>
      <c r="C61" s="107" t="s">
        <v>87</v>
      </c>
      <c r="D61" s="100"/>
      <c r="E61" s="250"/>
      <c r="F61" s="251"/>
      <c r="G61" s="182" t="s">
        <v>88</v>
      </c>
      <c r="H61" s="192"/>
      <c r="I61" s="183" t="s">
        <v>89</v>
      </c>
      <c r="J61" s="252"/>
      <c r="K61" s="253"/>
      <c r="L61" s="183" t="s">
        <v>200</v>
      </c>
      <c r="M61" s="246"/>
      <c r="N61" s="193"/>
      <c r="O61" s="167"/>
      <c r="P61" s="110"/>
      <c r="Q61" s="191"/>
      <c r="R61" s="168"/>
      <c r="S61" s="169"/>
      <c r="T61" s="170"/>
      <c r="U61" s="170"/>
      <c r="V61" s="170"/>
      <c r="W61" s="170"/>
      <c r="X61" s="170"/>
      <c r="Y61" s="171"/>
      <c r="Z61" s="171"/>
      <c r="AA61" s="171"/>
      <c r="AB61" s="171"/>
      <c r="AC61" s="171"/>
      <c r="AD61" s="171"/>
      <c r="AE61" s="171"/>
      <c r="AF61" s="171"/>
      <c r="AG61" s="171"/>
      <c r="AH61" s="171"/>
      <c r="AI61" s="171"/>
      <c r="AJ61" s="171"/>
      <c r="AK61" s="171"/>
      <c r="AL61" s="171"/>
      <c r="AM61" s="171"/>
      <c r="AN61" s="171"/>
      <c r="AO61" s="171"/>
      <c r="AP61" s="171"/>
      <c r="AQ61" s="171"/>
      <c r="AR61" s="171"/>
    </row>
    <row r="62" spans="1:44" s="172" customFormat="1" ht="12" customHeight="1" x14ac:dyDescent="0.2">
      <c r="A62" s="165"/>
      <c r="B62" s="130"/>
      <c r="C62" s="254" t="s">
        <v>270</v>
      </c>
      <c r="D62" s="255"/>
      <c r="E62" s="255"/>
      <c r="F62" s="255"/>
      <c r="G62" s="255"/>
      <c r="H62" s="256"/>
      <c r="I62" s="256"/>
      <c r="J62" s="256"/>
      <c r="K62" s="256"/>
      <c r="L62" s="256"/>
      <c r="M62" s="256"/>
      <c r="N62" s="183"/>
      <c r="O62" s="167"/>
      <c r="P62" s="110"/>
      <c r="Q62" s="191"/>
      <c r="R62" s="168"/>
      <c r="S62" s="169"/>
      <c r="T62" s="170"/>
      <c r="U62" s="170"/>
      <c r="V62" s="170"/>
      <c r="W62" s="170"/>
      <c r="X62" s="170"/>
      <c r="Y62" s="171"/>
      <c r="Z62" s="171"/>
      <c r="AA62" s="171"/>
      <c r="AB62" s="171"/>
      <c r="AC62" s="171"/>
      <c r="AD62" s="171"/>
      <c r="AE62" s="171"/>
      <c r="AF62" s="171"/>
      <c r="AG62" s="171"/>
      <c r="AH62" s="171"/>
      <c r="AI62" s="171"/>
      <c r="AJ62" s="171"/>
      <c r="AK62" s="171"/>
      <c r="AL62" s="171"/>
      <c r="AM62" s="171"/>
      <c r="AN62" s="171"/>
      <c r="AO62" s="171"/>
      <c r="AP62" s="171"/>
      <c r="AQ62" s="171"/>
      <c r="AR62" s="171"/>
    </row>
    <row r="63" spans="1:44" s="172" customFormat="1" ht="8.1" customHeight="1" x14ac:dyDescent="0.2">
      <c r="A63" s="165"/>
      <c r="B63" s="130"/>
      <c r="C63" s="282"/>
      <c r="D63" s="258"/>
      <c r="E63" s="258"/>
      <c r="F63" s="258"/>
      <c r="G63" s="258"/>
      <c r="H63" s="258"/>
      <c r="I63" s="166"/>
      <c r="J63" s="110"/>
      <c r="K63" s="130"/>
      <c r="L63" s="166"/>
      <c r="M63" s="130"/>
      <c r="N63" s="166"/>
      <c r="O63" s="167"/>
      <c r="P63" s="110"/>
      <c r="Q63" s="115"/>
      <c r="R63" s="168"/>
      <c r="S63" s="169"/>
      <c r="T63" s="170"/>
      <c r="U63" s="170"/>
      <c r="V63" s="170"/>
      <c r="W63" s="170"/>
      <c r="X63" s="170"/>
      <c r="Y63" s="171"/>
      <c r="Z63" s="171"/>
      <c r="AA63" s="171"/>
      <c r="AB63" s="171"/>
      <c r="AC63" s="171"/>
      <c r="AD63" s="171"/>
      <c r="AE63" s="171"/>
      <c r="AF63" s="171"/>
      <c r="AG63" s="171"/>
      <c r="AH63" s="171"/>
      <c r="AI63" s="171"/>
      <c r="AJ63" s="171"/>
      <c r="AK63" s="171"/>
      <c r="AL63" s="171"/>
      <c r="AM63" s="171"/>
      <c r="AN63" s="171"/>
      <c r="AO63" s="171"/>
      <c r="AP63" s="171"/>
      <c r="AQ63" s="171"/>
      <c r="AR63" s="171"/>
    </row>
    <row r="64" spans="1:44" s="172" customFormat="1" ht="12" customHeight="1" x14ac:dyDescent="0.25">
      <c r="A64" s="165"/>
      <c r="B64" s="130" t="s">
        <v>90</v>
      </c>
      <c r="C64" s="385" t="s">
        <v>285</v>
      </c>
      <c r="D64" s="273"/>
      <c r="E64" s="273"/>
      <c r="F64" s="273"/>
      <c r="G64" s="273"/>
      <c r="H64" s="273"/>
      <c r="I64" s="231"/>
      <c r="J64" s="274" t="s">
        <v>279</v>
      </c>
      <c r="K64" s="275"/>
      <c r="L64" s="275"/>
      <c r="M64" s="275"/>
      <c r="N64" s="110"/>
      <c r="O64" s="167"/>
      <c r="P64" s="110"/>
      <c r="Q64" s="191"/>
      <c r="R64" s="168"/>
      <c r="S64" s="169"/>
      <c r="T64" s="170"/>
      <c r="U64" s="170"/>
      <c r="V64" s="170"/>
      <c r="W64" s="170"/>
      <c r="X64" s="170"/>
      <c r="Y64" s="171"/>
      <c r="Z64" s="171"/>
      <c r="AA64" s="171"/>
      <c r="AB64" s="171"/>
      <c r="AC64" s="171"/>
      <c r="AD64" s="171"/>
      <c r="AE64" s="171"/>
      <c r="AF64" s="171"/>
      <c r="AG64" s="171"/>
      <c r="AH64" s="171"/>
      <c r="AI64" s="171"/>
      <c r="AJ64" s="171"/>
      <c r="AK64" s="171"/>
      <c r="AL64" s="171"/>
      <c r="AM64" s="171"/>
      <c r="AN64" s="171"/>
      <c r="AO64" s="171"/>
      <c r="AP64" s="171"/>
      <c r="AQ64" s="171"/>
      <c r="AR64" s="171"/>
    </row>
    <row r="65" spans="1:44" s="172" customFormat="1" ht="8.1" customHeight="1" x14ac:dyDescent="0.2">
      <c r="A65" s="165"/>
      <c r="B65" s="130"/>
      <c r="C65" s="257" t="s">
        <v>16</v>
      </c>
      <c r="D65" s="258"/>
      <c r="E65" s="258"/>
      <c r="F65" s="258"/>
      <c r="G65" s="258"/>
      <c r="H65" s="258"/>
      <c r="I65" s="166"/>
      <c r="J65" s="110"/>
      <c r="K65" s="130"/>
      <c r="L65" s="166"/>
      <c r="M65" s="130"/>
      <c r="N65" s="110"/>
      <c r="O65" s="167"/>
      <c r="P65" s="110"/>
      <c r="Q65" s="115"/>
      <c r="R65" s="168"/>
      <c r="S65" s="169"/>
      <c r="T65" s="195"/>
      <c r="U65" s="195"/>
      <c r="V65" s="170"/>
      <c r="W65" s="170"/>
      <c r="X65" s="170"/>
      <c r="Y65" s="171"/>
      <c r="Z65" s="171"/>
      <c r="AA65" s="171"/>
      <c r="AB65" s="171"/>
      <c r="AC65" s="171"/>
      <c r="AD65" s="171"/>
      <c r="AE65" s="171"/>
      <c r="AF65" s="171"/>
      <c r="AG65" s="171"/>
      <c r="AH65" s="171"/>
      <c r="AI65" s="171"/>
      <c r="AJ65" s="171"/>
      <c r="AK65" s="171"/>
      <c r="AL65" s="171"/>
      <c r="AM65" s="171"/>
      <c r="AN65" s="171"/>
      <c r="AO65" s="171"/>
      <c r="AP65" s="171"/>
      <c r="AQ65" s="171"/>
      <c r="AR65" s="171"/>
    </row>
    <row r="66" spans="1:44" s="172" customFormat="1" ht="12" customHeight="1" x14ac:dyDescent="0.2">
      <c r="A66" s="165"/>
      <c r="B66" s="130" t="s">
        <v>91</v>
      </c>
      <c r="C66" s="196" t="s">
        <v>201</v>
      </c>
      <c r="D66" s="194"/>
      <c r="E66" s="194"/>
      <c r="F66" s="194"/>
      <c r="G66" s="194"/>
      <c r="H66" s="194"/>
      <c r="I66" s="194"/>
      <c r="J66" s="194"/>
      <c r="K66" s="194"/>
      <c r="L66" s="166" t="s">
        <v>52</v>
      </c>
      <c r="M66" s="231"/>
      <c r="N66" s="110"/>
      <c r="O66" s="167"/>
      <c r="P66" s="110"/>
      <c r="Q66" s="191"/>
      <c r="R66" s="168"/>
      <c r="S66" s="169"/>
      <c r="T66" s="195"/>
      <c r="U66" s="195"/>
      <c r="V66" s="170"/>
      <c r="W66" s="170"/>
      <c r="X66" s="170"/>
      <c r="Y66" s="171"/>
      <c r="Z66" s="171"/>
      <c r="AA66" s="171"/>
      <c r="AB66" s="171"/>
      <c r="AC66" s="171"/>
      <c r="AD66" s="171"/>
      <c r="AE66" s="171"/>
      <c r="AF66" s="171"/>
      <c r="AG66" s="171"/>
      <c r="AH66" s="171"/>
      <c r="AI66" s="171"/>
      <c r="AJ66" s="171"/>
      <c r="AK66" s="171"/>
      <c r="AL66" s="171"/>
      <c r="AM66" s="171"/>
      <c r="AN66" s="171"/>
      <c r="AO66" s="171"/>
      <c r="AP66" s="171"/>
      <c r="AQ66" s="171"/>
      <c r="AR66" s="171"/>
    </row>
    <row r="67" spans="1:44" s="172" customFormat="1" ht="8.1" customHeight="1" x14ac:dyDescent="0.2">
      <c r="A67" s="165"/>
      <c r="B67" s="130"/>
      <c r="C67" s="257"/>
      <c r="D67" s="258"/>
      <c r="E67" s="258"/>
      <c r="F67" s="258"/>
      <c r="G67" s="258"/>
      <c r="H67" s="258"/>
      <c r="I67" s="166"/>
      <c r="J67" s="110"/>
      <c r="K67" s="130"/>
      <c r="L67" s="166"/>
      <c r="M67" s="130"/>
      <c r="N67" s="110"/>
      <c r="O67" s="167"/>
      <c r="P67" s="110"/>
      <c r="Q67" s="115"/>
      <c r="R67" s="168"/>
      <c r="S67" s="169"/>
      <c r="T67" s="195"/>
      <c r="U67" s="195"/>
      <c r="V67" s="170"/>
      <c r="W67" s="170"/>
      <c r="X67" s="170"/>
      <c r="Y67" s="171"/>
      <c r="Z67" s="171"/>
      <c r="AA67" s="171"/>
      <c r="AB67" s="171"/>
      <c r="AC67" s="171"/>
      <c r="AD67" s="171"/>
      <c r="AE67" s="171"/>
      <c r="AF67" s="171"/>
      <c r="AG67" s="171"/>
      <c r="AH67" s="171"/>
      <c r="AI67" s="171"/>
      <c r="AJ67" s="171"/>
      <c r="AK67" s="171"/>
      <c r="AL67" s="171"/>
      <c r="AM67" s="171"/>
      <c r="AN67" s="171"/>
      <c r="AO67" s="171"/>
      <c r="AP67" s="171"/>
      <c r="AQ67" s="171"/>
      <c r="AR67" s="171"/>
    </row>
    <row r="68" spans="1:44" s="172" customFormat="1" ht="12" customHeight="1" x14ac:dyDescent="0.25">
      <c r="A68" s="165"/>
      <c r="B68" s="130" t="s">
        <v>92</v>
      </c>
      <c r="C68" s="398" t="s">
        <v>269</v>
      </c>
      <c r="D68" s="273"/>
      <c r="E68" s="273"/>
      <c r="F68" s="273"/>
      <c r="G68" s="273"/>
      <c r="H68" s="273"/>
      <c r="I68" s="273"/>
      <c r="J68" s="273"/>
      <c r="K68" s="273"/>
      <c r="L68" s="166" t="s">
        <v>52</v>
      </c>
      <c r="M68" s="231"/>
      <c r="N68" s="110"/>
      <c r="O68" s="167"/>
      <c r="P68" s="110"/>
      <c r="Q68" s="190" t="s">
        <v>85</v>
      </c>
      <c r="R68" s="168"/>
      <c r="S68" s="169" t="e">
        <f>IF(#REF!="X",3,0)</f>
        <v>#REF!</v>
      </c>
      <c r="T68" s="197" t="e">
        <f>IF(#REF!="X",2,0)</f>
        <v>#REF!</v>
      </c>
      <c r="U68" s="197" t="e">
        <f>IF(#REF!="X",0,0)</f>
        <v>#REF!</v>
      </c>
      <c r="V68" s="170"/>
      <c r="W68" s="170"/>
      <c r="X68" s="170"/>
      <c r="Y68" s="171"/>
      <c r="Z68" s="171"/>
      <c r="AA68" s="171"/>
      <c r="AB68" s="171"/>
      <c r="AC68" s="171"/>
      <c r="AD68" s="171"/>
      <c r="AE68" s="171"/>
      <c r="AF68" s="171"/>
      <c r="AG68" s="171"/>
      <c r="AH68" s="171"/>
      <c r="AI68" s="171"/>
      <c r="AJ68" s="171"/>
      <c r="AK68" s="171"/>
      <c r="AL68" s="171"/>
      <c r="AM68" s="171"/>
      <c r="AN68" s="171"/>
      <c r="AO68" s="171"/>
      <c r="AP68" s="171"/>
      <c r="AQ68" s="171"/>
      <c r="AR68" s="171"/>
    </row>
    <row r="69" spans="1:44" s="172" customFormat="1" ht="8.1" customHeight="1" x14ac:dyDescent="0.2">
      <c r="A69" s="165"/>
      <c r="B69" s="130"/>
      <c r="C69" s="257"/>
      <c r="D69" s="258"/>
      <c r="E69" s="258"/>
      <c r="F69" s="258"/>
      <c r="G69" s="258"/>
      <c r="H69" s="258"/>
      <c r="I69" s="166"/>
      <c r="J69" s="110"/>
      <c r="K69" s="130"/>
      <c r="L69" s="166"/>
      <c r="M69" s="130"/>
      <c r="N69" s="110"/>
      <c r="O69" s="167"/>
      <c r="P69" s="110"/>
      <c r="Q69" s="115"/>
      <c r="R69" s="168"/>
      <c r="S69" s="169"/>
      <c r="T69" s="195"/>
      <c r="U69" s="195"/>
      <c r="V69" s="170"/>
      <c r="W69" s="170"/>
      <c r="X69" s="170"/>
      <c r="Y69" s="171"/>
      <c r="Z69" s="171"/>
      <c r="AA69" s="171"/>
      <c r="AB69" s="171"/>
      <c r="AC69" s="171"/>
      <c r="AD69" s="171"/>
      <c r="AE69" s="171"/>
      <c r="AF69" s="171"/>
      <c r="AG69" s="171"/>
      <c r="AH69" s="171"/>
      <c r="AI69" s="171"/>
      <c r="AJ69" s="171"/>
      <c r="AK69" s="171"/>
      <c r="AL69" s="171"/>
      <c r="AM69" s="171"/>
      <c r="AN69" s="171"/>
      <c r="AO69" s="171"/>
      <c r="AP69" s="171"/>
      <c r="AQ69" s="171"/>
      <c r="AR69" s="171"/>
    </row>
    <row r="70" spans="1:44" s="172" customFormat="1" ht="12" customHeight="1" x14ac:dyDescent="0.25">
      <c r="A70" s="165"/>
      <c r="B70" s="130" t="s">
        <v>93</v>
      </c>
      <c r="C70" s="187" t="s">
        <v>282</v>
      </c>
      <c r="D70" s="110"/>
      <c r="E70" s="110"/>
      <c r="F70" s="110"/>
      <c r="G70" s="239"/>
      <c r="H70" s="198" t="s">
        <v>94</v>
      </c>
      <c r="I70" s="272" t="s">
        <v>286</v>
      </c>
      <c r="J70" s="273"/>
      <c r="K70" s="273"/>
      <c r="L70" s="273"/>
      <c r="M70" s="273"/>
      <c r="N70" s="273"/>
      <c r="O70" s="167"/>
      <c r="P70" s="110"/>
      <c r="Q70" s="199"/>
      <c r="R70" s="168"/>
      <c r="S70" s="169">
        <f>IF(I70="X",3,0)</f>
        <v>0</v>
      </c>
      <c r="T70" s="170">
        <f>IF(L70="X",2,0)</f>
        <v>0</v>
      </c>
      <c r="U70" s="170">
        <f>IF(N70="X",0,0)</f>
        <v>0</v>
      </c>
      <c r="V70" s="170"/>
      <c r="W70" s="170"/>
      <c r="X70" s="170"/>
      <c r="Y70" s="171"/>
      <c r="Z70" s="171"/>
      <c r="AA70" s="171"/>
      <c r="AB70" s="171"/>
      <c r="AC70" s="171"/>
      <c r="AD70" s="171"/>
      <c r="AE70" s="171"/>
      <c r="AF70" s="171"/>
      <c r="AG70" s="171"/>
      <c r="AH70" s="171"/>
      <c r="AI70" s="171"/>
      <c r="AJ70" s="171"/>
      <c r="AK70" s="171"/>
      <c r="AL70" s="171"/>
      <c r="AM70" s="171"/>
      <c r="AN70" s="171"/>
      <c r="AO70" s="171"/>
      <c r="AP70" s="171"/>
      <c r="AQ70" s="171"/>
      <c r="AR70" s="171"/>
    </row>
    <row r="71" spans="1:44" s="172" customFormat="1" ht="8.1" customHeight="1" x14ac:dyDescent="0.2">
      <c r="A71" s="165"/>
      <c r="B71" s="130"/>
      <c r="C71" s="383" t="s">
        <v>293</v>
      </c>
      <c r="D71" s="384"/>
      <c r="E71" s="384"/>
      <c r="F71" s="384"/>
      <c r="G71" s="384"/>
      <c r="H71" s="384"/>
      <c r="I71" s="166"/>
      <c r="J71" s="110"/>
      <c r="K71" s="130"/>
      <c r="L71" s="166"/>
      <c r="M71" s="130"/>
      <c r="N71" s="166"/>
      <c r="O71" s="167"/>
      <c r="P71" s="110"/>
      <c r="Q71" s="115"/>
      <c r="R71" s="168"/>
      <c r="S71" s="169"/>
      <c r="T71" s="170"/>
      <c r="U71" s="170"/>
      <c r="V71" s="170"/>
      <c r="W71" s="170"/>
      <c r="X71" s="170"/>
      <c r="Y71" s="171"/>
      <c r="Z71" s="171"/>
      <c r="AA71" s="171"/>
      <c r="AB71" s="171"/>
      <c r="AC71" s="171"/>
      <c r="AD71" s="171"/>
      <c r="AE71" s="171"/>
      <c r="AF71" s="171"/>
      <c r="AG71" s="171"/>
      <c r="AH71" s="171"/>
      <c r="AI71" s="171"/>
      <c r="AJ71" s="171"/>
      <c r="AK71" s="171"/>
      <c r="AL71" s="171"/>
      <c r="AM71" s="171"/>
      <c r="AN71" s="171"/>
      <c r="AO71" s="171"/>
      <c r="AP71" s="171"/>
      <c r="AQ71" s="171"/>
      <c r="AR71" s="171"/>
    </row>
    <row r="72" spans="1:44" s="172" customFormat="1" ht="12" customHeight="1" x14ac:dyDescent="0.25">
      <c r="A72" s="165"/>
      <c r="B72" s="130" t="s">
        <v>98</v>
      </c>
      <c r="C72" s="187" t="s">
        <v>275</v>
      </c>
      <c r="D72" s="110"/>
      <c r="E72" s="110"/>
      <c r="F72" s="110"/>
      <c r="G72" s="239"/>
      <c r="H72" s="257" t="s">
        <v>295</v>
      </c>
      <c r="I72" s="381"/>
      <c r="J72" s="381"/>
      <c r="K72" s="381"/>
      <c r="L72" s="309"/>
      <c r="M72" s="239"/>
      <c r="N72" s="200"/>
      <c r="O72" s="167"/>
      <c r="P72" s="110"/>
      <c r="Q72" s="199"/>
      <c r="R72" s="168"/>
      <c r="S72" s="169">
        <f>IF(I72="X",3,0)</f>
        <v>0</v>
      </c>
      <c r="T72" s="170">
        <f>IF(L72="X",2,0)</f>
        <v>0</v>
      </c>
      <c r="U72" s="170">
        <f>IF(N72="X",0,0)</f>
        <v>0</v>
      </c>
      <c r="V72" s="170"/>
      <c r="W72" s="170"/>
      <c r="X72" s="170"/>
      <c r="Y72" s="171"/>
      <c r="Z72" s="171"/>
      <c r="AA72" s="171"/>
      <c r="AB72" s="171"/>
      <c r="AC72" s="171"/>
      <c r="AD72" s="171"/>
      <c r="AE72" s="171"/>
      <c r="AF72" s="171"/>
      <c r="AG72" s="171"/>
      <c r="AH72" s="171"/>
      <c r="AI72" s="171"/>
      <c r="AJ72" s="171"/>
      <c r="AK72" s="171"/>
      <c r="AL72" s="171"/>
      <c r="AM72" s="171"/>
      <c r="AN72" s="171"/>
      <c r="AO72" s="171"/>
      <c r="AP72" s="171"/>
      <c r="AQ72" s="171"/>
      <c r="AR72" s="171"/>
    </row>
    <row r="73" spans="1:44" s="172" customFormat="1" ht="8.1" customHeight="1" x14ac:dyDescent="0.2">
      <c r="A73" s="165"/>
      <c r="B73" s="130"/>
      <c r="C73" s="257"/>
      <c r="D73" s="258"/>
      <c r="E73" s="258"/>
      <c r="F73" s="258"/>
      <c r="G73" s="258"/>
      <c r="H73" s="258"/>
      <c r="I73" s="166"/>
      <c r="J73" s="110"/>
      <c r="K73" s="130"/>
      <c r="L73" s="166"/>
      <c r="M73" s="130"/>
      <c r="N73" s="166"/>
      <c r="O73" s="167"/>
      <c r="P73" s="110"/>
      <c r="Q73" s="115"/>
      <c r="R73" s="168"/>
      <c r="S73" s="169"/>
      <c r="T73" s="170"/>
      <c r="U73" s="170"/>
      <c r="V73" s="170"/>
      <c r="W73" s="170"/>
      <c r="X73" s="170"/>
      <c r="Y73" s="171"/>
      <c r="Z73" s="171"/>
      <c r="AA73" s="171"/>
      <c r="AB73" s="171"/>
      <c r="AC73" s="171"/>
      <c r="AD73" s="171"/>
      <c r="AE73" s="171"/>
      <c r="AF73" s="171"/>
      <c r="AG73" s="171"/>
      <c r="AH73" s="171"/>
      <c r="AI73" s="171"/>
      <c r="AJ73" s="171"/>
      <c r="AK73" s="171"/>
      <c r="AL73" s="171"/>
      <c r="AM73" s="171"/>
      <c r="AN73" s="171"/>
      <c r="AO73" s="171"/>
      <c r="AP73" s="171"/>
      <c r="AQ73" s="171"/>
      <c r="AR73" s="171"/>
    </row>
    <row r="74" spans="1:44" s="172" customFormat="1" ht="12" customHeight="1" x14ac:dyDescent="0.2">
      <c r="A74" s="165"/>
      <c r="B74" s="201" t="s">
        <v>100</v>
      </c>
      <c r="C74" s="187" t="s">
        <v>284</v>
      </c>
      <c r="D74" s="110"/>
      <c r="E74" s="264"/>
      <c r="F74" s="265"/>
      <c r="G74" s="202" t="s">
        <v>96</v>
      </c>
      <c r="H74" s="266"/>
      <c r="I74" s="267"/>
      <c r="J74" s="268" t="s">
        <v>97</v>
      </c>
      <c r="K74" s="269"/>
      <c r="L74" s="270" t="s">
        <v>16</v>
      </c>
      <c r="M74" s="271"/>
      <c r="N74" s="183"/>
      <c r="O74" s="167"/>
      <c r="P74" s="110"/>
      <c r="Q74" s="199"/>
      <c r="R74" s="168"/>
      <c r="S74" s="169"/>
      <c r="T74" s="170"/>
      <c r="U74" s="170"/>
      <c r="V74" s="170"/>
      <c r="W74" s="170"/>
      <c r="X74" s="170"/>
      <c r="Y74" s="171"/>
      <c r="Z74" s="171"/>
      <c r="AA74" s="171"/>
      <c r="AB74" s="171"/>
      <c r="AC74" s="171"/>
      <c r="AD74" s="171"/>
      <c r="AE74" s="171"/>
      <c r="AF74" s="171"/>
      <c r="AG74" s="171"/>
      <c r="AH74" s="171"/>
      <c r="AI74" s="171"/>
      <c r="AJ74" s="171"/>
      <c r="AK74" s="171"/>
      <c r="AL74" s="171"/>
      <c r="AM74" s="171"/>
      <c r="AN74" s="171"/>
      <c r="AO74" s="171"/>
      <c r="AP74" s="171"/>
      <c r="AQ74" s="171"/>
      <c r="AR74" s="171"/>
    </row>
    <row r="75" spans="1:44" s="172" customFormat="1" ht="8.1" customHeight="1" x14ac:dyDescent="0.2">
      <c r="A75" s="165"/>
      <c r="B75" s="130"/>
      <c r="C75" s="257"/>
      <c r="D75" s="258"/>
      <c r="E75" s="258"/>
      <c r="F75" s="258"/>
      <c r="G75" s="258"/>
      <c r="H75" s="258"/>
      <c r="I75" s="166"/>
      <c r="J75" s="110"/>
      <c r="K75" s="130"/>
      <c r="L75" s="166"/>
      <c r="M75" s="130"/>
      <c r="N75" s="166"/>
      <c r="O75" s="167"/>
      <c r="P75" s="110"/>
      <c r="Q75" s="115"/>
      <c r="R75" s="168"/>
      <c r="S75" s="169"/>
      <c r="T75" s="170"/>
      <c r="U75" s="170"/>
      <c r="V75" s="170"/>
      <c r="W75" s="170"/>
      <c r="X75" s="170"/>
      <c r="Y75" s="171"/>
      <c r="Z75" s="171"/>
      <c r="AA75" s="171"/>
      <c r="AB75" s="171"/>
      <c r="AC75" s="171"/>
      <c r="AD75" s="171"/>
      <c r="AE75" s="171"/>
      <c r="AF75" s="171"/>
      <c r="AG75" s="171"/>
      <c r="AH75" s="171"/>
      <c r="AI75" s="171"/>
      <c r="AJ75" s="171"/>
      <c r="AK75" s="171"/>
      <c r="AL75" s="171"/>
      <c r="AM75" s="171"/>
      <c r="AN75" s="171"/>
      <c r="AO75" s="171"/>
      <c r="AP75" s="171"/>
      <c r="AQ75" s="171"/>
      <c r="AR75" s="171"/>
    </row>
    <row r="76" spans="1:44" s="172" customFormat="1" ht="12" customHeight="1" x14ac:dyDescent="0.2">
      <c r="A76" s="165"/>
      <c r="B76" s="130" t="s">
        <v>102</v>
      </c>
      <c r="C76" s="187" t="s">
        <v>99</v>
      </c>
      <c r="D76" s="110"/>
      <c r="E76" s="110"/>
      <c r="F76" s="110"/>
      <c r="G76" s="231"/>
      <c r="H76" s="198" t="s">
        <v>104</v>
      </c>
      <c r="I76" s="110" t="s">
        <v>276</v>
      </c>
      <c r="J76" s="110"/>
      <c r="K76" s="110"/>
      <c r="L76" s="110"/>
      <c r="M76" s="231"/>
      <c r="N76" s="110"/>
      <c r="O76" s="167"/>
      <c r="P76" s="110"/>
      <c r="Q76" s="199"/>
      <c r="R76" s="168"/>
      <c r="S76" s="169"/>
      <c r="T76" s="170"/>
      <c r="U76" s="170"/>
      <c r="V76" s="170"/>
      <c r="W76" s="170"/>
      <c r="X76" s="170"/>
      <c r="Y76" s="171"/>
      <c r="Z76" s="171"/>
      <c r="AA76" s="171"/>
      <c r="AB76" s="171"/>
      <c r="AC76" s="171"/>
      <c r="AD76" s="171"/>
      <c r="AE76" s="171"/>
      <c r="AF76" s="171"/>
      <c r="AG76" s="171"/>
      <c r="AH76" s="171"/>
      <c r="AI76" s="171"/>
      <c r="AJ76" s="171"/>
      <c r="AK76" s="171"/>
      <c r="AL76" s="171"/>
      <c r="AM76" s="171"/>
      <c r="AN76" s="171"/>
      <c r="AO76" s="171"/>
      <c r="AP76" s="171"/>
      <c r="AQ76" s="171"/>
      <c r="AR76" s="171"/>
    </row>
    <row r="77" spans="1:44" s="172" customFormat="1" ht="8.1" customHeight="1" x14ac:dyDescent="0.2">
      <c r="A77" s="165"/>
      <c r="B77" s="130"/>
      <c r="C77" s="257"/>
      <c r="D77" s="258"/>
      <c r="E77" s="258"/>
      <c r="F77" s="258"/>
      <c r="G77" s="258"/>
      <c r="H77" s="258"/>
      <c r="I77" s="166"/>
      <c r="J77" s="110"/>
      <c r="K77" s="130"/>
      <c r="L77" s="166"/>
      <c r="M77" s="130"/>
      <c r="N77" s="166"/>
      <c r="O77" s="167"/>
      <c r="P77" s="110"/>
      <c r="Q77" s="115"/>
      <c r="R77" s="168"/>
      <c r="S77" s="169">
        <f>IF(I77="X",3,0)</f>
        <v>0</v>
      </c>
      <c r="T77" s="170">
        <f>IF(L77="X",2,0)</f>
        <v>0</v>
      </c>
      <c r="U77" s="170" t="s">
        <v>58</v>
      </c>
      <c r="V77" s="170"/>
      <c r="W77" s="170"/>
      <c r="X77" s="170"/>
      <c r="Y77" s="171"/>
      <c r="Z77" s="171"/>
      <c r="AA77" s="171"/>
      <c r="AB77" s="171"/>
      <c r="AC77" s="171"/>
      <c r="AD77" s="171"/>
      <c r="AE77" s="171"/>
      <c r="AF77" s="171"/>
      <c r="AG77" s="171"/>
      <c r="AH77" s="171"/>
      <c r="AI77" s="171"/>
      <c r="AJ77" s="171"/>
      <c r="AK77" s="171"/>
      <c r="AL77" s="171"/>
      <c r="AM77" s="171"/>
      <c r="AN77" s="171"/>
      <c r="AO77" s="171"/>
      <c r="AP77" s="171"/>
      <c r="AQ77" s="171"/>
      <c r="AR77" s="171"/>
    </row>
    <row r="78" spans="1:44" s="172" customFormat="1" ht="12" customHeight="1" x14ac:dyDescent="0.2">
      <c r="A78" s="165"/>
      <c r="B78" s="130" t="s">
        <v>105</v>
      </c>
      <c r="C78" s="187" t="s">
        <v>101</v>
      </c>
      <c r="D78" s="110"/>
      <c r="E78" s="110"/>
      <c r="F78" s="110"/>
      <c r="G78" s="231"/>
      <c r="H78" s="198" t="s">
        <v>287</v>
      </c>
      <c r="I78" s="382" t="s">
        <v>277</v>
      </c>
      <c r="J78" s="275"/>
      <c r="K78" s="275"/>
      <c r="L78" s="275"/>
      <c r="M78" s="231"/>
      <c r="N78" s="166"/>
      <c r="O78" s="167"/>
      <c r="P78" s="110"/>
      <c r="Q78" s="199"/>
      <c r="R78" s="168"/>
      <c r="S78" s="169"/>
      <c r="T78" s="170" t="s">
        <v>16</v>
      </c>
      <c r="U78" s="170" t="s">
        <v>58</v>
      </c>
      <c r="V78" s="170"/>
      <c r="W78" s="170"/>
      <c r="X78" s="170"/>
      <c r="Y78" s="171"/>
      <c r="Z78" s="171"/>
      <c r="AA78" s="171"/>
      <c r="AB78" s="171"/>
      <c r="AC78" s="171"/>
      <c r="AD78" s="171"/>
      <c r="AE78" s="171"/>
      <c r="AF78" s="171"/>
      <c r="AG78" s="171"/>
      <c r="AH78" s="171"/>
      <c r="AI78" s="171"/>
      <c r="AJ78" s="171"/>
      <c r="AK78" s="171"/>
      <c r="AL78" s="171"/>
      <c r="AM78" s="171"/>
      <c r="AN78" s="171"/>
      <c r="AO78" s="171"/>
      <c r="AP78" s="171"/>
      <c r="AQ78" s="171"/>
      <c r="AR78" s="171"/>
    </row>
    <row r="79" spans="1:44" s="172" customFormat="1" ht="8.1" customHeight="1" x14ac:dyDescent="0.2">
      <c r="A79" s="165"/>
      <c r="B79" s="130"/>
      <c r="C79" s="257"/>
      <c r="D79" s="258"/>
      <c r="E79" s="258"/>
      <c r="F79" s="258"/>
      <c r="G79" s="258"/>
      <c r="H79" s="258"/>
      <c r="I79" s="166"/>
      <c r="J79" s="110"/>
      <c r="K79" s="130"/>
      <c r="L79" s="166"/>
      <c r="M79" s="130"/>
      <c r="N79" s="166"/>
      <c r="O79" s="167"/>
      <c r="P79" s="110"/>
      <c r="Q79" s="115"/>
      <c r="R79" s="168"/>
      <c r="S79" s="169"/>
      <c r="T79" s="170"/>
      <c r="U79" s="170"/>
      <c r="V79" s="170"/>
      <c r="W79" s="170"/>
      <c r="X79" s="170"/>
      <c r="Y79" s="171"/>
      <c r="Z79" s="171"/>
      <c r="AA79" s="171"/>
      <c r="AB79" s="171"/>
      <c r="AC79" s="171"/>
      <c r="AD79" s="171"/>
      <c r="AE79" s="171"/>
      <c r="AF79" s="171"/>
      <c r="AG79" s="171"/>
      <c r="AH79" s="171"/>
      <c r="AI79" s="171"/>
      <c r="AJ79" s="171"/>
      <c r="AK79" s="171"/>
      <c r="AL79" s="171"/>
      <c r="AM79" s="171"/>
      <c r="AN79" s="171"/>
      <c r="AO79" s="171"/>
      <c r="AP79" s="171"/>
      <c r="AQ79" s="171"/>
      <c r="AR79" s="171"/>
    </row>
    <row r="80" spans="1:44" s="172" customFormat="1" ht="12" customHeight="1" x14ac:dyDescent="0.2">
      <c r="A80" s="165"/>
      <c r="B80" s="130" t="s">
        <v>288</v>
      </c>
      <c r="C80" s="187" t="s">
        <v>103</v>
      </c>
      <c r="D80" s="103"/>
      <c r="E80" s="104"/>
      <c r="F80" s="103"/>
      <c r="G80" s="231"/>
      <c r="H80" s="198" t="s">
        <v>289</v>
      </c>
      <c r="I80" s="382" t="s">
        <v>278</v>
      </c>
      <c r="J80" s="275"/>
      <c r="K80" s="275"/>
      <c r="L80" s="275"/>
      <c r="M80" s="231"/>
      <c r="N80" s="110"/>
      <c r="O80" s="167"/>
      <c r="P80" s="110"/>
      <c r="Q80" s="199"/>
      <c r="R80" s="168"/>
      <c r="S80" s="169"/>
      <c r="T80" s="170"/>
      <c r="U80" s="170"/>
      <c r="V80" s="170"/>
      <c r="W80" s="170"/>
      <c r="X80" s="170"/>
      <c r="Y80" s="171"/>
      <c r="Z80" s="171"/>
      <c r="AA80" s="171"/>
      <c r="AB80" s="171"/>
      <c r="AC80" s="171"/>
      <c r="AD80" s="171"/>
      <c r="AE80" s="171"/>
      <c r="AF80" s="171"/>
      <c r="AG80" s="171"/>
      <c r="AH80" s="171"/>
      <c r="AI80" s="171"/>
      <c r="AJ80" s="171"/>
      <c r="AK80" s="171"/>
      <c r="AL80" s="171"/>
      <c r="AM80" s="171"/>
      <c r="AN80" s="171"/>
      <c r="AO80" s="171"/>
      <c r="AP80" s="171"/>
      <c r="AQ80" s="171"/>
      <c r="AR80" s="171"/>
    </row>
    <row r="81" spans="1:44" s="172" customFormat="1" ht="8.1" customHeight="1" thickBot="1" x14ac:dyDescent="0.25">
      <c r="A81" s="165"/>
      <c r="B81" s="130"/>
      <c r="C81" s="260"/>
      <c r="D81" s="261"/>
      <c r="E81" s="261"/>
      <c r="F81" s="261"/>
      <c r="G81" s="261"/>
      <c r="H81" s="261"/>
      <c r="I81" s="203"/>
      <c r="J81" s="204"/>
      <c r="K81" s="205"/>
      <c r="L81" s="203"/>
      <c r="M81" s="205"/>
      <c r="N81" s="203"/>
      <c r="O81" s="206"/>
      <c r="P81" s="110"/>
      <c r="Q81" s="115"/>
      <c r="R81" s="168"/>
      <c r="S81" s="169">
        <f>IF(I81="X",3,0)</f>
        <v>0</v>
      </c>
      <c r="T81" s="170">
        <f>IF(L81="X",2,0)</f>
        <v>0</v>
      </c>
      <c r="U81" s="170"/>
      <c r="V81" s="170"/>
      <c r="W81" s="170"/>
      <c r="X81" s="170"/>
      <c r="Y81" s="171"/>
      <c r="Z81" s="171"/>
      <c r="AA81" s="171"/>
      <c r="AB81" s="171"/>
      <c r="AC81" s="171"/>
      <c r="AD81" s="171"/>
      <c r="AE81" s="171"/>
      <c r="AF81" s="171"/>
      <c r="AG81" s="171"/>
      <c r="AH81" s="171"/>
      <c r="AI81" s="171"/>
      <c r="AJ81" s="171"/>
      <c r="AK81" s="171"/>
      <c r="AL81" s="171"/>
      <c r="AM81" s="171"/>
      <c r="AN81" s="171"/>
      <c r="AO81" s="171"/>
      <c r="AP81" s="171"/>
      <c r="AQ81" s="171"/>
      <c r="AR81" s="171"/>
    </row>
    <row r="82" spans="1:44" ht="12.75" customHeight="1" thickTop="1" x14ac:dyDescent="0.2">
      <c r="A82" s="113"/>
      <c r="B82" s="110"/>
      <c r="C82" s="355" t="s">
        <v>271</v>
      </c>
      <c r="D82" s="356"/>
      <c r="E82" s="356"/>
      <c r="F82" s="356"/>
      <c r="G82" s="356"/>
      <c r="H82" s="356"/>
      <c r="I82" s="356"/>
      <c r="J82" s="356"/>
      <c r="K82" s="356"/>
      <c r="L82" s="356"/>
      <c r="M82" s="356"/>
      <c r="N82" s="356"/>
      <c r="O82" s="357"/>
      <c r="P82" s="109"/>
      <c r="Q82" s="207"/>
      <c r="R82" s="116"/>
      <c r="S82" s="117"/>
      <c r="T82" s="118"/>
      <c r="U82" s="118"/>
      <c r="V82" s="118"/>
      <c r="W82" s="118"/>
      <c r="X82" s="120"/>
      <c r="Y82" s="120"/>
      <c r="Z82" s="120"/>
      <c r="AA82" s="120"/>
      <c r="AB82" s="120"/>
      <c r="AC82" s="120"/>
      <c r="AD82" s="120"/>
      <c r="AE82" s="120"/>
      <c r="AF82" s="120"/>
      <c r="AG82" s="120"/>
      <c r="AH82" s="120"/>
      <c r="AI82" s="120"/>
      <c r="AJ82" s="120"/>
      <c r="AK82" s="120"/>
      <c r="AL82" s="120"/>
      <c r="AM82" s="120"/>
      <c r="AN82" s="120"/>
      <c r="AO82" s="120"/>
      <c r="AP82" s="120"/>
      <c r="AQ82" s="120"/>
      <c r="AR82" s="120"/>
    </row>
    <row r="83" spans="1:44" s="172" customFormat="1" ht="4.5" customHeight="1" x14ac:dyDescent="0.2">
      <c r="A83" s="165"/>
      <c r="B83" s="130"/>
      <c r="C83" s="257"/>
      <c r="D83" s="258"/>
      <c r="E83" s="258"/>
      <c r="F83" s="258"/>
      <c r="G83" s="258"/>
      <c r="H83" s="258"/>
      <c r="I83" s="166"/>
      <c r="J83" s="110"/>
      <c r="K83" s="130"/>
      <c r="L83" s="166"/>
      <c r="M83" s="130"/>
      <c r="N83" s="166"/>
      <c r="O83" s="167"/>
      <c r="P83" s="110"/>
      <c r="Q83" s="115"/>
      <c r="R83" s="168"/>
      <c r="S83" s="169"/>
      <c r="T83" s="170"/>
      <c r="U83" s="170"/>
      <c r="V83" s="170"/>
      <c r="W83" s="170"/>
      <c r="X83" s="170"/>
      <c r="Y83" s="171"/>
      <c r="Z83" s="171"/>
      <c r="AA83" s="171"/>
      <c r="AB83" s="171"/>
      <c r="AC83" s="171"/>
      <c r="AD83" s="171"/>
      <c r="AE83" s="171"/>
      <c r="AF83" s="171"/>
      <c r="AG83" s="171"/>
      <c r="AH83" s="171"/>
      <c r="AI83" s="171"/>
      <c r="AJ83" s="171"/>
      <c r="AK83" s="171"/>
      <c r="AL83" s="171"/>
      <c r="AM83" s="171"/>
      <c r="AN83" s="171"/>
      <c r="AO83" s="171"/>
      <c r="AP83" s="171"/>
      <c r="AQ83" s="171"/>
      <c r="AR83" s="171"/>
    </row>
    <row r="84" spans="1:44" ht="21" customHeight="1" x14ac:dyDescent="0.2">
      <c r="A84" s="113"/>
      <c r="B84" s="110"/>
      <c r="C84" s="279" t="s">
        <v>272</v>
      </c>
      <c r="D84" s="280"/>
      <c r="E84" s="280"/>
      <c r="F84" s="280"/>
      <c r="G84" s="280"/>
      <c r="H84" s="280"/>
      <c r="I84" s="280"/>
      <c r="J84" s="280"/>
      <c r="K84" s="280"/>
      <c r="L84" s="280"/>
      <c r="M84" s="280"/>
      <c r="N84" s="280"/>
      <c r="O84" s="281"/>
      <c r="P84" s="109"/>
      <c r="Q84" s="207"/>
      <c r="R84" s="116"/>
      <c r="T84" s="208"/>
      <c r="U84" s="208"/>
      <c r="V84" s="208"/>
      <c r="W84" s="208"/>
      <c r="X84" s="208"/>
      <c r="Y84" s="120"/>
      <c r="Z84" s="120"/>
      <c r="AA84" s="120"/>
      <c r="AB84" s="120"/>
      <c r="AC84" s="120"/>
      <c r="AD84" s="120"/>
      <c r="AE84" s="120"/>
      <c r="AF84" s="120"/>
      <c r="AG84" s="120"/>
      <c r="AH84" s="120"/>
      <c r="AI84" s="120"/>
      <c r="AJ84" s="120"/>
      <c r="AK84" s="120"/>
      <c r="AL84" s="120"/>
      <c r="AM84" s="120"/>
      <c r="AN84" s="120"/>
      <c r="AO84" s="120"/>
      <c r="AP84" s="120"/>
      <c r="AQ84" s="120"/>
      <c r="AR84" s="120"/>
    </row>
    <row r="85" spans="1:44" ht="6" customHeight="1" x14ac:dyDescent="0.2">
      <c r="A85" s="113"/>
      <c r="B85" s="110"/>
      <c r="C85" s="209"/>
      <c r="D85" s="210"/>
      <c r="E85" s="210"/>
      <c r="F85" s="210"/>
      <c r="G85" s="210"/>
      <c r="H85" s="210"/>
      <c r="I85" s="210"/>
      <c r="J85" s="210"/>
      <c r="K85" s="210"/>
      <c r="L85" s="210"/>
      <c r="M85" s="210"/>
      <c r="N85" s="210"/>
      <c r="O85" s="211"/>
      <c r="P85" s="109"/>
      <c r="Q85" s="207"/>
      <c r="R85" s="116"/>
      <c r="T85" s="208"/>
      <c r="U85" s="208"/>
      <c r="V85" s="208"/>
      <c r="W85" s="208"/>
      <c r="X85" s="208"/>
      <c r="Y85" s="120"/>
      <c r="Z85" s="120"/>
      <c r="AA85" s="120"/>
      <c r="AB85" s="120"/>
      <c r="AC85" s="120"/>
      <c r="AD85" s="120"/>
      <c r="AE85" s="120"/>
      <c r="AF85" s="120"/>
      <c r="AG85" s="120"/>
      <c r="AH85" s="120"/>
      <c r="AI85" s="120"/>
      <c r="AJ85" s="120"/>
      <c r="AK85" s="120"/>
      <c r="AL85" s="120"/>
      <c r="AM85" s="120"/>
      <c r="AN85" s="120"/>
      <c r="AO85" s="120"/>
      <c r="AP85" s="120"/>
      <c r="AQ85" s="120"/>
      <c r="AR85" s="120"/>
    </row>
    <row r="86" spans="1:44" ht="20.25" customHeight="1" x14ac:dyDescent="0.2">
      <c r="A86" s="113"/>
      <c r="B86" s="110"/>
      <c r="C86" s="276" t="s">
        <v>292</v>
      </c>
      <c r="D86" s="277"/>
      <c r="E86" s="277"/>
      <c r="F86" s="277"/>
      <c r="G86" s="277"/>
      <c r="H86" s="277"/>
      <c r="I86" s="277"/>
      <c r="J86" s="277"/>
      <c r="K86" s="277"/>
      <c r="L86" s="277"/>
      <c r="M86" s="277"/>
      <c r="N86" s="277"/>
      <c r="O86" s="278"/>
      <c r="P86" s="109"/>
      <c r="Q86" s="207"/>
      <c r="R86" s="116"/>
      <c r="T86" s="208"/>
      <c r="U86" s="208"/>
      <c r="V86" s="208"/>
      <c r="W86" s="208"/>
      <c r="X86" s="208"/>
      <c r="Y86" s="120"/>
      <c r="Z86" s="120"/>
      <c r="AA86" s="120"/>
      <c r="AB86" s="120"/>
      <c r="AC86" s="120"/>
      <c r="AD86" s="120"/>
      <c r="AE86" s="120"/>
      <c r="AF86" s="120"/>
      <c r="AG86" s="120"/>
      <c r="AH86" s="120"/>
      <c r="AI86" s="120"/>
      <c r="AJ86" s="120"/>
      <c r="AK86" s="120"/>
      <c r="AL86" s="120"/>
      <c r="AM86" s="120"/>
      <c r="AN86" s="120"/>
      <c r="AO86" s="120"/>
      <c r="AP86" s="120"/>
      <c r="AQ86" s="120"/>
      <c r="AR86" s="120"/>
    </row>
    <row r="87" spans="1:44" ht="12.75" customHeight="1" thickBot="1" x14ac:dyDescent="0.35">
      <c r="A87" s="113"/>
      <c r="B87" s="110"/>
      <c r="C87" s="212" t="s">
        <v>274</v>
      </c>
      <c r="D87" s="213"/>
      <c r="E87" s="214" t="str">
        <f>D8&amp;" "&amp;G8</f>
        <v xml:space="preserve"> </v>
      </c>
      <c r="F87" s="215"/>
      <c r="G87" s="215"/>
      <c r="H87" s="213"/>
      <c r="I87" s="216" t="s">
        <v>273</v>
      </c>
      <c r="J87" s="217"/>
      <c r="K87" s="218" t="str">
        <f>D12&amp;" "&amp;G12</f>
        <v xml:space="preserve"> </v>
      </c>
      <c r="L87" s="217"/>
      <c r="M87" s="219">
        <f ca="1">TODAY()</f>
        <v>45664</v>
      </c>
      <c r="N87" s="217"/>
      <c r="O87" s="220"/>
      <c r="P87" s="109"/>
      <c r="Q87" s="207"/>
      <c r="R87" s="116"/>
      <c r="T87" s="208"/>
      <c r="U87" s="208"/>
      <c r="V87" s="208"/>
      <c r="W87" s="208"/>
      <c r="X87" s="208"/>
      <c r="Y87" s="120"/>
      <c r="Z87" s="120"/>
      <c r="AA87" s="120"/>
      <c r="AB87" s="120"/>
      <c r="AC87" s="120"/>
      <c r="AD87" s="120"/>
      <c r="AE87" s="120"/>
      <c r="AF87" s="120"/>
      <c r="AG87" s="120"/>
      <c r="AH87" s="120"/>
      <c r="AI87" s="120"/>
      <c r="AJ87" s="120"/>
      <c r="AK87" s="120"/>
      <c r="AL87" s="120"/>
      <c r="AM87" s="120"/>
      <c r="AN87" s="120"/>
      <c r="AO87" s="120"/>
      <c r="AP87" s="120"/>
      <c r="AQ87" s="120"/>
      <c r="AR87" s="120"/>
    </row>
    <row r="88" spans="1:44" ht="12.75" customHeight="1" thickTop="1" x14ac:dyDescent="0.2">
      <c r="A88" s="113"/>
      <c r="B88" s="110"/>
      <c r="C88" s="262" t="s">
        <v>106</v>
      </c>
      <c r="D88" s="263"/>
      <c r="E88" s="263"/>
      <c r="F88" s="263"/>
      <c r="G88" s="263"/>
      <c r="H88" s="263"/>
      <c r="I88" s="263"/>
      <c r="J88" s="263"/>
      <c r="K88" s="263"/>
      <c r="L88" s="263"/>
      <c r="M88" s="263"/>
      <c r="N88" s="263"/>
      <c r="O88" s="221"/>
      <c r="P88" s="109"/>
      <c r="Q88" s="207"/>
      <c r="R88" s="116"/>
      <c r="T88" s="208"/>
      <c r="U88" s="208"/>
      <c r="V88" s="208"/>
      <c r="W88" s="208"/>
      <c r="X88" s="208"/>
      <c r="Y88" s="120"/>
      <c r="Z88" s="120"/>
      <c r="AA88" s="120"/>
      <c r="AB88" s="120"/>
      <c r="AC88" s="120"/>
      <c r="AD88" s="120"/>
      <c r="AE88" s="120"/>
      <c r="AF88" s="120"/>
      <c r="AG88" s="120"/>
      <c r="AH88" s="120"/>
      <c r="AI88" s="120"/>
      <c r="AJ88" s="120"/>
      <c r="AK88" s="120"/>
      <c r="AL88" s="120"/>
      <c r="AM88" s="120"/>
      <c r="AN88" s="120"/>
      <c r="AO88" s="120"/>
      <c r="AP88" s="120"/>
      <c r="AQ88" s="120"/>
      <c r="AR88" s="120"/>
    </row>
    <row r="89" spans="1:44" ht="12.75" customHeight="1" x14ac:dyDescent="0.2">
      <c r="A89" s="113"/>
      <c r="B89" s="110"/>
      <c r="C89" s="247" t="s">
        <v>290</v>
      </c>
      <c r="D89" s="247"/>
      <c r="E89" s="247" t="s">
        <v>107</v>
      </c>
      <c r="F89" s="247"/>
      <c r="G89" s="247" t="s">
        <v>108</v>
      </c>
      <c r="H89" s="247"/>
      <c r="I89" s="247" t="s">
        <v>109</v>
      </c>
      <c r="J89" s="259"/>
      <c r="K89" s="259"/>
      <c r="L89" s="247" t="s">
        <v>291</v>
      </c>
      <c r="M89" s="248"/>
      <c r="N89" s="249"/>
      <c r="O89" s="221"/>
      <c r="P89" s="109"/>
      <c r="Q89" s="207"/>
      <c r="R89" s="116"/>
      <c r="T89" s="208"/>
      <c r="U89" s="208"/>
      <c r="V89" s="208"/>
      <c r="W89" s="208"/>
      <c r="X89" s="208"/>
      <c r="Y89" s="120"/>
      <c r="Z89" s="120"/>
      <c r="AA89" s="120"/>
      <c r="AB89" s="120"/>
      <c r="AC89" s="120"/>
      <c r="AD89" s="120"/>
      <c r="AE89" s="120"/>
      <c r="AF89" s="120"/>
      <c r="AG89" s="120"/>
      <c r="AH89" s="120"/>
      <c r="AI89" s="120"/>
      <c r="AJ89" s="120"/>
      <c r="AK89" s="120"/>
      <c r="AL89" s="120"/>
      <c r="AM89" s="120"/>
      <c r="AN89" s="120"/>
      <c r="AO89" s="120"/>
      <c r="AP89" s="120"/>
      <c r="AQ89" s="120"/>
      <c r="AR89" s="120"/>
    </row>
    <row r="90" spans="1:44" x14ac:dyDescent="0.2">
      <c r="A90" s="120"/>
      <c r="B90" s="171"/>
      <c r="C90" s="120"/>
      <c r="D90" s="120"/>
      <c r="E90" s="120"/>
      <c r="F90" s="120"/>
      <c r="G90" s="120"/>
      <c r="H90" s="120"/>
      <c r="I90" s="120"/>
      <c r="J90" s="222"/>
      <c r="K90" s="120"/>
      <c r="L90" s="222"/>
      <c r="M90" s="120"/>
      <c r="N90" s="222"/>
      <c r="O90" s="120"/>
      <c r="P90" s="120"/>
      <c r="Q90" s="223"/>
      <c r="R90" s="208"/>
      <c r="T90" s="208"/>
      <c r="U90" s="208"/>
      <c r="V90" s="208"/>
      <c r="W90" s="208"/>
      <c r="X90" s="208"/>
      <c r="Y90" s="120"/>
      <c r="Z90" s="120"/>
      <c r="AA90" s="120"/>
      <c r="AB90" s="120"/>
      <c r="AC90" s="120"/>
      <c r="AD90" s="120"/>
      <c r="AE90" s="120"/>
      <c r="AF90" s="120"/>
      <c r="AG90" s="120"/>
      <c r="AH90" s="120"/>
      <c r="AI90" s="120"/>
      <c r="AJ90" s="120"/>
      <c r="AK90" s="120"/>
      <c r="AL90" s="120"/>
      <c r="AM90" s="120"/>
      <c r="AN90" s="120"/>
      <c r="AO90" s="120"/>
      <c r="AP90" s="120"/>
      <c r="AQ90" s="120"/>
      <c r="AR90" s="120"/>
    </row>
    <row r="91" spans="1:44" x14ac:dyDescent="0.2">
      <c r="A91" s="120"/>
      <c r="B91" s="171"/>
      <c r="C91" s="120"/>
      <c r="D91" s="120"/>
      <c r="E91" s="120"/>
      <c r="F91" s="120"/>
      <c r="G91" s="120"/>
      <c r="H91" s="120"/>
      <c r="I91" s="120"/>
      <c r="J91" s="222"/>
      <c r="K91" s="120"/>
      <c r="L91" s="222"/>
      <c r="M91" s="120"/>
      <c r="N91" s="222"/>
      <c r="O91" s="120"/>
      <c r="P91" s="120"/>
      <c r="Q91" s="223"/>
      <c r="R91" s="208"/>
      <c r="T91" s="208"/>
      <c r="U91" s="208"/>
      <c r="V91" s="208"/>
      <c r="W91" s="208"/>
      <c r="X91" s="208"/>
      <c r="Y91" s="120"/>
      <c r="Z91" s="120"/>
      <c r="AA91" s="120"/>
      <c r="AB91" s="120"/>
      <c r="AC91" s="120"/>
      <c r="AD91" s="120"/>
      <c r="AE91" s="120"/>
      <c r="AF91" s="120"/>
      <c r="AG91" s="120"/>
      <c r="AH91" s="120"/>
      <c r="AI91" s="120"/>
      <c r="AJ91" s="120"/>
      <c r="AK91" s="120"/>
      <c r="AL91" s="120"/>
      <c r="AM91" s="120"/>
      <c r="AN91" s="120"/>
      <c r="AO91" s="120"/>
      <c r="AP91" s="120"/>
      <c r="AQ91" s="120"/>
      <c r="AR91" s="120"/>
    </row>
    <row r="92" spans="1:44" x14ac:dyDescent="0.2">
      <c r="A92" s="120"/>
      <c r="B92" s="171"/>
      <c r="C92" s="120"/>
      <c r="D92" s="120"/>
      <c r="E92" s="120"/>
      <c r="F92" s="120"/>
      <c r="G92" s="120"/>
      <c r="H92" s="120"/>
      <c r="I92" s="120"/>
      <c r="J92" s="222"/>
      <c r="K92" s="120"/>
      <c r="L92" s="222"/>
      <c r="M92" s="120"/>
      <c r="N92" s="222"/>
      <c r="O92" s="120"/>
      <c r="P92" s="120"/>
      <c r="Q92" s="223"/>
      <c r="R92" s="208"/>
      <c r="T92" s="208"/>
      <c r="U92" s="208"/>
      <c r="V92" s="208"/>
      <c r="W92" s="208"/>
      <c r="X92" s="208"/>
      <c r="Y92" s="120"/>
      <c r="Z92" s="120"/>
      <c r="AA92" s="120"/>
      <c r="AB92" s="120"/>
      <c r="AC92" s="120"/>
      <c r="AD92" s="120"/>
      <c r="AE92" s="120"/>
      <c r="AF92" s="120"/>
      <c r="AG92" s="120"/>
      <c r="AH92" s="120"/>
      <c r="AI92" s="120"/>
      <c r="AJ92" s="120"/>
      <c r="AK92" s="120"/>
      <c r="AL92" s="120"/>
      <c r="AM92" s="120"/>
      <c r="AN92" s="120"/>
      <c r="AO92" s="120"/>
      <c r="AP92" s="120"/>
      <c r="AQ92" s="120"/>
      <c r="AR92" s="120"/>
    </row>
    <row r="93" spans="1:44" x14ac:dyDescent="0.2">
      <c r="A93" s="120"/>
      <c r="B93" s="171"/>
      <c r="C93" s="120"/>
      <c r="D93" s="120"/>
      <c r="E93" s="120"/>
      <c r="F93" s="120"/>
      <c r="G93" s="120"/>
      <c r="H93" s="120"/>
      <c r="I93" s="120"/>
      <c r="J93" s="222"/>
      <c r="K93" s="120"/>
      <c r="L93" s="222"/>
      <c r="M93" s="120"/>
      <c r="N93" s="222"/>
      <c r="O93" s="120"/>
      <c r="P93" s="120"/>
      <c r="Q93" s="223"/>
      <c r="R93" s="208"/>
      <c r="T93" s="208"/>
      <c r="U93" s="208"/>
      <c r="V93" s="208"/>
      <c r="W93" s="208"/>
      <c r="X93" s="208"/>
      <c r="Y93" s="120"/>
      <c r="Z93" s="120"/>
      <c r="AA93" s="120"/>
      <c r="AB93" s="120"/>
      <c r="AC93" s="120"/>
      <c r="AD93" s="120"/>
      <c r="AE93" s="120"/>
      <c r="AF93" s="120"/>
      <c r="AG93" s="120"/>
      <c r="AH93" s="120"/>
      <c r="AI93" s="120"/>
      <c r="AJ93" s="120"/>
      <c r="AK93" s="120"/>
      <c r="AL93" s="120"/>
      <c r="AM93" s="120"/>
      <c r="AN93" s="120"/>
      <c r="AO93" s="120"/>
      <c r="AP93" s="120"/>
      <c r="AQ93" s="120"/>
      <c r="AR93" s="120"/>
    </row>
    <row r="94" spans="1:44" x14ac:dyDescent="0.2">
      <c r="A94" s="120"/>
      <c r="B94" s="171"/>
      <c r="C94" s="120"/>
      <c r="D94" s="120"/>
      <c r="E94" s="120"/>
      <c r="F94" s="120"/>
      <c r="G94" s="120"/>
      <c r="H94" s="120"/>
      <c r="I94" s="120"/>
      <c r="J94" s="222"/>
      <c r="K94" s="120"/>
      <c r="L94" s="222"/>
      <c r="M94" s="120"/>
      <c r="N94" s="222"/>
      <c r="O94" s="120"/>
      <c r="P94" s="120"/>
      <c r="Q94" s="223"/>
      <c r="R94" s="208"/>
      <c r="T94" s="208"/>
      <c r="U94" s="208"/>
      <c r="V94" s="208"/>
      <c r="W94" s="208"/>
      <c r="X94" s="208"/>
      <c r="Y94" s="120"/>
      <c r="Z94" s="120"/>
      <c r="AA94" s="120"/>
      <c r="AB94" s="120"/>
      <c r="AC94" s="120"/>
      <c r="AD94" s="120"/>
      <c r="AE94" s="120"/>
      <c r="AF94" s="120"/>
      <c r="AG94" s="120"/>
      <c r="AH94" s="120"/>
      <c r="AI94" s="120"/>
      <c r="AJ94" s="120"/>
      <c r="AK94" s="120"/>
      <c r="AL94" s="120"/>
      <c r="AM94" s="120"/>
      <c r="AN94" s="120"/>
      <c r="AO94" s="120"/>
      <c r="AP94" s="120"/>
      <c r="AQ94" s="120"/>
      <c r="AR94" s="120"/>
    </row>
    <row r="95" spans="1:44" x14ac:dyDescent="0.2">
      <c r="A95" s="120"/>
      <c r="B95" s="171"/>
      <c r="C95" s="120"/>
      <c r="D95" s="120"/>
      <c r="E95" s="120"/>
      <c r="F95" s="120"/>
      <c r="G95" s="120"/>
      <c r="H95" s="120"/>
      <c r="I95" s="120"/>
      <c r="J95" s="222"/>
      <c r="K95" s="120"/>
      <c r="L95" s="222"/>
      <c r="M95" s="120"/>
      <c r="N95" s="222"/>
      <c r="O95" s="120"/>
      <c r="P95" s="120"/>
      <c r="Q95" s="223"/>
      <c r="R95" s="208"/>
      <c r="T95" s="208"/>
      <c r="U95" s="208"/>
      <c r="V95" s="208"/>
      <c r="W95" s="208"/>
      <c r="X95" s="208"/>
      <c r="Y95" s="120"/>
      <c r="Z95" s="120"/>
      <c r="AA95" s="120"/>
      <c r="AB95" s="120"/>
      <c r="AC95" s="120"/>
      <c r="AD95" s="120"/>
      <c r="AE95" s="120"/>
      <c r="AF95" s="120"/>
      <c r="AG95" s="120"/>
      <c r="AH95" s="120"/>
      <c r="AI95" s="120"/>
      <c r="AJ95" s="120"/>
      <c r="AK95" s="120"/>
      <c r="AL95" s="120"/>
      <c r="AM95" s="120"/>
      <c r="AN95" s="120"/>
      <c r="AO95" s="120"/>
      <c r="AP95" s="120"/>
      <c r="AQ95" s="120"/>
      <c r="AR95" s="120"/>
    </row>
    <row r="96" spans="1:44" x14ac:dyDescent="0.2">
      <c r="A96" s="120"/>
      <c r="B96" s="171"/>
      <c r="C96" s="120"/>
      <c r="D96" s="120"/>
      <c r="E96" s="120"/>
      <c r="F96" s="120"/>
      <c r="G96" s="120"/>
      <c r="H96" s="120"/>
      <c r="I96" s="120"/>
      <c r="J96" s="222"/>
      <c r="K96" s="120"/>
      <c r="L96" s="222"/>
      <c r="M96" s="120"/>
      <c r="N96" s="222"/>
      <c r="O96" s="120"/>
      <c r="P96" s="120"/>
      <c r="Q96" s="223"/>
      <c r="R96" s="208"/>
      <c r="T96" s="208"/>
      <c r="U96" s="208"/>
      <c r="V96" s="208"/>
      <c r="W96" s="208"/>
      <c r="X96" s="208"/>
      <c r="Y96" s="120"/>
      <c r="Z96" s="120"/>
      <c r="AA96" s="120"/>
      <c r="AB96" s="120"/>
      <c r="AC96" s="120"/>
      <c r="AD96" s="120"/>
      <c r="AE96" s="120"/>
      <c r="AF96" s="120"/>
      <c r="AG96" s="120"/>
      <c r="AH96" s="120"/>
      <c r="AI96" s="120"/>
      <c r="AJ96" s="120"/>
      <c r="AK96" s="120"/>
      <c r="AL96" s="120"/>
      <c r="AM96" s="120"/>
      <c r="AN96" s="120"/>
      <c r="AO96" s="120"/>
      <c r="AP96" s="120"/>
      <c r="AQ96" s="120"/>
      <c r="AR96" s="120"/>
    </row>
    <row r="97" spans="1:44" x14ac:dyDescent="0.2">
      <c r="A97" s="120"/>
      <c r="B97" s="171"/>
      <c r="C97" s="120"/>
      <c r="D97" s="120"/>
      <c r="E97" s="120"/>
      <c r="F97" s="120"/>
      <c r="G97" s="120"/>
      <c r="H97" s="120"/>
      <c r="I97" s="120"/>
      <c r="J97" s="222"/>
      <c r="K97" s="120"/>
      <c r="L97" s="222"/>
      <c r="M97" s="120"/>
      <c r="N97" s="222"/>
      <c r="O97" s="120"/>
      <c r="P97" s="120"/>
      <c r="Q97" s="223"/>
      <c r="R97" s="208"/>
      <c r="T97" s="208"/>
      <c r="U97" s="208"/>
      <c r="V97" s="208"/>
      <c r="W97" s="208"/>
      <c r="X97" s="208"/>
      <c r="Y97" s="120"/>
      <c r="Z97" s="120"/>
      <c r="AA97" s="120"/>
      <c r="AB97" s="120"/>
      <c r="AC97" s="120"/>
      <c r="AD97" s="120"/>
      <c r="AE97" s="120"/>
      <c r="AF97" s="120"/>
      <c r="AG97" s="120"/>
      <c r="AH97" s="120"/>
      <c r="AI97" s="120"/>
      <c r="AJ97" s="120"/>
      <c r="AK97" s="120"/>
      <c r="AL97" s="120"/>
      <c r="AM97" s="120"/>
      <c r="AN97" s="120"/>
      <c r="AO97" s="120"/>
      <c r="AP97" s="120"/>
      <c r="AQ97" s="120"/>
      <c r="AR97" s="120"/>
    </row>
    <row r="98" spans="1:44" x14ac:dyDescent="0.2">
      <c r="A98" s="120"/>
      <c r="B98" s="171"/>
      <c r="C98" s="120"/>
      <c r="D98" s="120"/>
      <c r="E98" s="120"/>
      <c r="F98" s="120"/>
      <c r="G98" s="120"/>
      <c r="H98" s="120"/>
      <c r="I98" s="120"/>
      <c r="J98" s="222"/>
      <c r="K98" s="120"/>
      <c r="L98" s="222"/>
      <c r="M98" s="120"/>
      <c r="N98" s="222"/>
      <c r="O98" s="120"/>
      <c r="P98" s="120"/>
      <c r="Q98" s="223"/>
      <c r="R98" s="208"/>
      <c r="T98" s="208"/>
      <c r="U98" s="208"/>
      <c r="V98" s="208"/>
      <c r="W98" s="208"/>
      <c r="X98" s="208"/>
      <c r="Y98" s="120"/>
      <c r="Z98" s="120"/>
      <c r="AA98" s="120"/>
      <c r="AB98" s="120"/>
      <c r="AC98" s="120"/>
      <c r="AD98" s="120"/>
      <c r="AE98" s="120"/>
      <c r="AF98" s="120"/>
      <c r="AG98" s="120"/>
      <c r="AH98" s="120"/>
      <c r="AI98" s="120"/>
      <c r="AJ98" s="120"/>
      <c r="AK98" s="120"/>
      <c r="AL98" s="120"/>
      <c r="AM98" s="120"/>
      <c r="AN98" s="120"/>
      <c r="AO98" s="120"/>
      <c r="AP98" s="120"/>
      <c r="AQ98" s="120"/>
      <c r="AR98" s="120"/>
    </row>
    <row r="99" spans="1:44" x14ac:dyDescent="0.2">
      <c r="A99" s="120"/>
      <c r="B99" s="171"/>
      <c r="C99" s="120"/>
      <c r="D99" s="120"/>
      <c r="E99" s="120"/>
      <c r="F99" s="120"/>
      <c r="G99" s="120"/>
      <c r="H99" s="120"/>
      <c r="I99" s="120"/>
      <c r="J99" s="222"/>
      <c r="K99" s="120"/>
      <c r="L99" s="222"/>
      <c r="M99" s="120"/>
      <c r="N99" s="222"/>
      <c r="O99" s="120"/>
      <c r="P99" s="120"/>
      <c r="Q99" s="223"/>
      <c r="R99" s="208"/>
      <c r="T99" s="208"/>
      <c r="U99" s="208"/>
      <c r="V99" s="208"/>
      <c r="W99" s="208"/>
      <c r="X99" s="208"/>
      <c r="Y99" s="120"/>
      <c r="Z99" s="120"/>
      <c r="AA99" s="120"/>
      <c r="AB99" s="120"/>
      <c r="AC99" s="120"/>
      <c r="AD99" s="120"/>
      <c r="AE99" s="120"/>
      <c r="AF99" s="120"/>
      <c r="AG99" s="120"/>
      <c r="AH99" s="120"/>
      <c r="AI99" s="120"/>
      <c r="AJ99" s="120"/>
      <c r="AK99" s="120"/>
      <c r="AL99" s="120"/>
      <c r="AM99" s="120"/>
      <c r="AN99" s="120"/>
      <c r="AO99" s="120"/>
      <c r="AP99" s="120"/>
      <c r="AQ99" s="120"/>
      <c r="AR99" s="120"/>
    </row>
    <row r="100" spans="1:44" x14ac:dyDescent="0.2">
      <c r="A100" s="120"/>
      <c r="B100" s="171"/>
      <c r="C100" s="120"/>
      <c r="D100" s="120"/>
      <c r="E100" s="120"/>
      <c r="F100" s="120"/>
      <c r="G100" s="120"/>
      <c r="H100" s="120"/>
      <c r="I100" s="120"/>
      <c r="J100" s="222"/>
      <c r="K100" s="120"/>
      <c r="L100" s="222"/>
      <c r="M100" s="120"/>
      <c r="N100" s="222"/>
      <c r="O100" s="120"/>
      <c r="P100" s="120"/>
      <c r="Q100" s="223"/>
      <c r="R100" s="208"/>
      <c r="T100" s="208"/>
      <c r="U100" s="208"/>
      <c r="V100" s="208"/>
      <c r="W100" s="208"/>
      <c r="X100" s="208"/>
      <c r="Y100" s="120"/>
      <c r="Z100" s="120"/>
      <c r="AA100" s="120"/>
      <c r="AB100" s="120"/>
      <c r="AC100" s="120"/>
      <c r="AD100" s="120"/>
      <c r="AE100" s="120"/>
      <c r="AF100" s="120"/>
      <c r="AG100" s="120"/>
      <c r="AH100" s="120"/>
      <c r="AI100" s="120"/>
      <c r="AJ100" s="120"/>
      <c r="AK100" s="120"/>
      <c r="AL100" s="120"/>
      <c r="AM100" s="120"/>
      <c r="AN100" s="120"/>
      <c r="AO100" s="120"/>
      <c r="AP100" s="120"/>
      <c r="AQ100" s="120"/>
      <c r="AR100" s="120"/>
    </row>
    <row r="101" spans="1:44" x14ac:dyDescent="0.2">
      <c r="A101" s="120"/>
      <c r="B101" s="171"/>
      <c r="C101" s="120"/>
      <c r="D101" s="120"/>
      <c r="E101" s="120"/>
      <c r="F101" s="120"/>
      <c r="G101" s="120"/>
      <c r="H101" s="120"/>
      <c r="I101" s="120"/>
      <c r="J101" s="222"/>
      <c r="K101" s="120"/>
      <c r="L101" s="222"/>
      <c r="M101" s="120"/>
      <c r="N101" s="222"/>
      <c r="O101" s="120"/>
      <c r="P101" s="120"/>
      <c r="Q101" s="223"/>
      <c r="R101" s="208"/>
      <c r="T101" s="208"/>
      <c r="U101" s="208"/>
      <c r="V101" s="208"/>
      <c r="W101" s="208"/>
      <c r="X101" s="208"/>
      <c r="Y101" s="120"/>
      <c r="Z101" s="120"/>
      <c r="AA101" s="120"/>
      <c r="AB101" s="120"/>
      <c r="AC101" s="120"/>
      <c r="AD101" s="120"/>
      <c r="AE101" s="120"/>
      <c r="AF101" s="120"/>
      <c r="AG101" s="120"/>
      <c r="AH101" s="120"/>
      <c r="AI101" s="120"/>
      <c r="AJ101" s="120"/>
      <c r="AK101" s="120"/>
      <c r="AL101" s="120"/>
      <c r="AM101" s="120"/>
      <c r="AN101" s="120"/>
      <c r="AO101" s="120"/>
      <c r="AP101" s="120"/>
      <c r="AQ101" s="120"/>
      <c r="AR101" s="120"/>
    </row>
    <row r="102" spans="1:44" x14ac:dyDescent="0.2">
      <c r="A102" s="120"/>
      <c r="B102" s="171"/>
      <c r="C102" s="120"/>
      <c r="D102" s="120"/>
      <c r="E102" s="120"/>
      <c r="F102" s="120"/>
      <c r="G102" s="120"/>
      <c r="H102" s="120"/>
      <c r="I102" s="120"/>
      <c r="J102" s="222"/>
      <c r="K102" s="120"/>
      <c r="L102" s="222"/>
      <c r="M102" s="120"/>
      <c r="N102" s="222"/>
      <c r="O102" s="120"/>
      <c r="P102" s="120"/>
      <c r="Q102" s="223"/>
      <c r="R102" s="208"/>
      <c r="T102" s="208"/>
      <c r="U102" s="208"/>
      <c r="V102" s="208"/>
      <c r="W102" s="208"/>
      <c r="X102" s="208"/>
      <c r="Y102" s="120"/>
      <c r="Z102" s="120"/>
      <c r="AA102" s="120"/>
      <c r="AB102" s="120"/>
      <c r="AC102" s="120"/>
      <c r="AD102" s="120"/>
      <c r="AE102" s="120"/>
      <c r="AF102" s="120"/>
      <c r="AG102" s="120"/>
      <c r="AH102" s="120"/>
      <c r="AI102" s="120"/>
      <c r="AJ102" s="120"/>
      <c r="AK102" s="120"/>
      <c r="AL102" s="120"/>
      <c r="AM102" s="120"/>
      <c r="AN102" s="120"/>
      <c r="AO102" s="120"/>
      <c r="AP102" s="120"/>
      <c r="AQ102" s="120"/>
      <c r="AR102" s="120"/>
    </row>
    <row r="103" spans="1:44" x14ac:dyDescent="0.2">
      <c r="A103" s="120"/>
      <c r="B103" s="171"/>
      <c r="C103" s="120"/>
      <c r="D103" s="120"/>
      <c r="E103" s="120"/>
      <c r="F103" s="120"/>
      <c r="G103" s="120"/>
      <c r="H103" s="120"/>
      <c r="I103" s="120"/>
      <c r="J103" s="222"/>
      <c r="K103" s="120"/>
      <c r="L103" s="222"/>
      <c r="M103" s="120"/>
      <c r="N103" s="222"/>
      <c r="O103" s="120"/>
      <c r="P103" s="120"/>
      <c r="Q103" s="223"/>
      <c r="R103" s="208"/>
      <c r="T103" s="208"/>
      <c r="U103" s="208"/>
      <c r="V103" s="208"/>
      <c r="W103" s="208"/>
      <c r="X103" s="208"/>
      <c r="Y103" s="120"/>
      <c r="Z103" s="120"/>
      <c r="AA103" s="120"/>
      <c r="AB103" s="120"/>
      <c r="AC103" s="120"/>
      <c r="AD103" s="120"/>
      <c r="AE103" s="120"/>
      <c r="AF103" s="120"/>
      <c r="AG103" s="120"/>
      <c r="AH103" s="120"/>
      <c r="AI103" s="120"/>
      <c r="AJ103" s="120"/>
      <c r="AK103" s="120"/>
      <c r="AL103" s="120"/>
      <c r="AM103" s="120"/>
      <c r="AN103" s="120"/>
      <c r="AO103" s="120"/>
      <c r="AP103" s="120"/>
      <c r="AQ103" s="120"/>
      <c r="AR103" s="120"/>
    </row>
    <row r="104" spans="1:44" x14ac:dyDescent="0.2">
      <c r="A104" s="120"/>
      <c r="B104" s="171"/>
      <c r="C104" s="120"/>
      <c r="D104" s="120"/>
      <c r="E104" s="120"/>
      <c r="F104" s="120"/>
      <c r="G104" s="120"/>
      <c r="H104" s="120"/>
      <c r="I104" s="120"/>
      <c r="J104" s="222"/>
      <c r="K104" s="120"/>
      <c r="L104" s="222"/>
      <c r="M104" s="120"/>
      <c r="N104" s="222"/>
      <c r="O104" s="120"/>
      <c r="P104" s="120"/>
      <c r="Q104" s="223"/>
      <c r="R104" s="208"/>
      <c r="T104" s="208"/>
      <c r="U104" s="208"/>
      <c r="V104" s="208"/>
      <c r="W104" s="208"/>
      <c r="X104" s="208"/>
      <c r="Y104" s="120"/>
      <c r="Z104" s="120"/>
      <c r="AA104" s="120"/>
      <c r="AB104" s="120"/>
      <c r="AC104" s="120"/>
      <c r="AD104" s="120"/>
      <c r="AE104" s="120"/>
      <c r="AF104" s="120"/>
      <c r="AG104" s="120"/>
      <c r="AH104" s="120"/>
      <c r="AI104" s="120"/>
      <c r="AJ104" s="120"/>
      <c r="AK104" s="120"/>
      <c r="AL104" s="120"/>
      <c r="AM104" s="120"/>
      <c r="AN104" s="120"/>
      <c r="AO104" s="120"/>
      <c r="AP104" s="120"/>
      <c r="AQ104" s="120"/>
      <c r="AR104" s="120"/>
    </row>
    <row r="105" spans="1:44" x14ac:dyDescent="0.2">
      <c r="A105" s="120"/>
      <c r="B105" s="171"/>
      <c r="C105" s="120"/>
      <c r="D105" s="120"/>
      <c r="E105" s="120"/>
      <c r="F105" s="120"/>
      <c r="G105" s="120"/>
      <c r="H105" s="120"/>
      <c r="I105" s="120"/>
      <c r="J105" s="222"/>
      <c r="K105" s="120"/>
      <c r="L105" s="222"/>
      <c r="M105" s="120"/>
      <c r="N105" s="222"/>
      <c r="O105" s="120"/>
      <c r="P105" s="120"/>
      <c r="Q105" s="223"/>
      <c r="R105" s="208"/>
      <c r="T105" s="208"/>
      <c r="U105" s="208"/>
      <c r="V105" s="208"/>
      <c r="W105" s="208"/>
      <c r="X105" s="208"/>
      <c r="Y105" s="120"/>
      <c r="Z105" s="120"/>
      <c r="AA105" s="120"/>
      <c r="AB105" s="120"/>
      <c r="AC105" s="120"/>
      <c r="AD105" s="120"/>
      <c r="AE105" s="120"/>
      <c r="AF105" s="120"/>
      <c r="AG105" s="120"/>
      <c r="AH105" s="120"/>
      <c r="AI105" s="120"/>
      <c r="AJ105" s="120"/>
      <c r="AK105" s="120"/>
      <c r="AL105" s="120"/>
      <c r="AM105" s="120"/>
      <c r="AN105" s="120"/>
      <c r="AO105" s="120"/>
      <c r="AP105" s="120"/>
      <c r="AQ105" s="120"/>
      <c r="AR105" s="120"/>
    </row>
    <row r="106" spans="1:44" x14ac:dyDescent="0.2">
      <c r="A106" s="120"/>
      <c r="B106" s="171"/>
      <c r="C106" s="120"/>
      <c r="D106" s="120"/>
      <c r="E106" s="120"/>
      <c r="F106" s="120"/>
      <c r="G106" s="120"/>
      <c r="H106" s="120"/>
      <c r="I106" s="120"/>
      <c r="J106" s="222"/>
      <c r="K106" s="120"/>
      <c r="L106" s="222"/>
      <c r="M106" s="120"/>
      <c r="N106" s="222"/>
      <c r="O106" s="120"/>
      <c r="P106" s="120"/>
      <c r="Q106" s="223"/>
      <c r="R106" s="208"/>
      <c r="T106" s="208"/>
      <c r="U106" s="208"/>
      <c r="V106" s="208"/>
      <c r="W106" s="208"/>
      <c r="X106" s="208"/>
      <c r="Y106" s="120"/>
      <c r="Z106" s="120"/>
      <c r="AA106" s="120"/>
      <c r="AB106" s="120"/>
      <c r="AC106" s="120"/>
      <c r="AD106" s="120"/>
      <c r="AE106" s="120"/>
      <c r="AF106" s="120"/>
      <c r="AG106" s="120"/>
      <c r="AH106" s="120"/>
      <c r="AI106" s="120"/>
      <c r="AJ106" s="120"/>
      <c r="AK106" s="120"/>
      <c r="AL106" s="120"/>
      <c r="AM106" s="120"/>
      <c r="AN106" s="120"/>
      <c r="AO106" s="120"/>
      <c r="AP106" s="120"/>
      <c r="AQ106" s="120"/>
      <c r="AR106" s="120"/>
    </row>
    <row r="107" spans="1:44" x14ac:dyDescent="0.2">
      <c r="A107" s="120"/>
      <c r="B107" s="171"/>
      <c r="C107" s="120"/>
      <c r="D107" s="120"/>
      <c r="E107" s="120"/>
      <c r="F107" s="120"/>
      <c r="G107" s="120"/>
      <c r="H107" s="120"/>
      <c r="I107" s="120"/>
      <c r="J107" s="222"/>
      <c r="K107" s="120"/>
      <c r="L107" s="222"/>
      <c r="M107" s="120"/>
      <c r="N107" s="222"/>
      <c r="O107" s="120"/>
      <c r="P107" s="120"/>
      <c r="Q107" s="223"/>
      <c r="R107" s="208"/>
      <c r="T107" s="208"/>
      <c r="U107" s="208"/>
      <c r="V107" s="208"/>
      <c r="W107" s="208"/>
      <c r="X107" s="208"/>
      <c r="Y107" s="120"/>
      <c r="Z107" s="120"/>
      <c r="AA107" s="120"/>
      <c r="AB107" s="120"/>
      <c r="AC107" s="120"/>
      <c r="AD107" s="120"/>
      <c r="AE107" s="120"/>
      <c r="AF107" s="120"/>
      <c r="AG107" s="120"/>
      <c r="AH107" s="120"/>
      <c r="AI107" s="120"/>
      <c r="AJ107" s="120"/>
      <c r="AK107" s="120"/>
      <c r="AL107" s="120"/>
      <c r="AM107" s="120"/>
      <c r="AN107" s="120"/>
      <c r="AO107" s="120"/>
      <c r="AP107" s="120"/>
      <c r="AQ107" s="120"/>
      <c r="AR107" s="120"/>
    </row>
    <row r="108" spans="1:44" x14ac:dyDescent="0.2">
      <c r="A108" s="120"/>
      <c r="B108" s="171"/>
      <c r="C108" s="120"/>
      <c r="D108" s="120"/>
      <c r="E108" s="120"/>
      <c r="F108" s="120"/>
      <c r="G108" s="120"/>
      <c r="H108" s="120"/>
      <c r="I108" s="120"/>
      <c r="J108" s="222"/>
      <c r="K108" s="120"/>
      <c r="L108" s="222"/>
      <c r="M108" s="120"/>
      <c r="N108" s="222"/>
      <c r="O108" s="120"/>
      <c r="P108" s="120"/>
      <c r="Q108" s="223"/>
      <c r="R108" s="208"/>
      <c r="T108" s="208"/>
      <c r="U108" s="208"/>
      <c r="V108" s="208"/>
      <c r="W108" s="208"/>
      <c r="X108" s="208"/>
      <c r="Y108" s="120"/>
      <c r="Z108" s="120"/>
      <c r="AA108" s="120"/>
      <c r="AB108" s="120"/>
      <c r="AC108" s="120"/>
      <c r="AD108" s="120"/>
      <c r="AE108" s="120"/>
      <c r="AF108" s="120"/>
      <c r="AG108" s="120"/>
      <c r="AH108" s="120"/>
      <c r="AI108" s="120"/>
      <c r="AJ108" s="120"/>
      <c r="AK108" s="120"/>
      <c r="AL108" s="120"/>
      <c r="AM108" s="120"/>
      <c r="AN108" s="120"/>
      <c r="AO108" s="120"/>
      <c r="AP108" s="120"/>
      <c r="AQ108" s="120"/>
      <c r="AR108" s="120"/>
    </row>
    <row r="109" spans="1:44" x14ac:dyDescent="0.2">
      <c r="A109" s="120"/>
      <c r="B109" s="171"/>
      <c r="C109" s="120"/>
      <c r="D109" s="120"/>
      <c r="E109" s="120"/>
      <c r="F109" s="120"/>
      <c r="G109" s="120"/>
      <c r="H109" s="120"/>
      <c r="I109" s="120"/>
      <c r="J109" s="222"/>
      <c r="K109" s="120"/>
      <c r="L109" s="222"/>
      <c r="M109" s="120"/>
      <c r="N109" s="222"/>
      <c r="O109" s="120"/>
      <c r="P109" s="120"/>
      <c r="Q109" s="223"/>
      <c r="R109" s="208"/>
      <c r="T109" s="208"/>
      <c r="U109" s="208"/>
      <c r="V109" s="208"/>
      <c r="W109" s="208"/>
      <c r="X109" s="208"/>
      <c r="Y109" s="120"/>
      <c r="Z109" s="120"/>
      <c r="AA109" s="120"/>
      <c r="AB109" s="120"/>
      <c r="AC109" s="120"/>
      <c r="AD109" s="120"/>
      <c r="AE109" s="120"/>
      <c r="AF109" s="120"/>
      <c r="AG109" s="120"/>
      <c r="AH109" s="120"/>
      <c r="AI109" s="120"/>
      <c r="AJ109" s="120"/>
      <c r="AK109" s="120"/>
      <c r="AL109" s="120"/>
      <c r="AM109" s="120"/>
      <c r="AN109" s="120"/>
      <c r="AO109" s="120"/>
      <c r="AP109" s="120"/>
      <c r="AQ109" s="120"/>
      <c r="AR109" s="120"/>
    </row>
    <row r="110" spans="1:44" x14ac:dyDescent="0.2">
      <c r="A110" s="120"/>
      <c r="B110" s="171"/>
      <c r="C110" s="120"/>
      <c r="D110" s="120"/>
      <c r="E110" s="120"/>
      <c r="F110" s="120"/>
      <c r="G110" s="120"/>
      <c r="H110" s="120"/>
      <c r="I110" s="120"/>
      <c r="J110" s="222"/>
      <c r="K110" s="120"/>
      <c r="L110" s="222"/>
      <c r="M110" s="120"/>
      <c r="N110" s="222"/>
      <c r="O110" s="120"/>
      <c r="P110" s="120"/>
      <c r="Q110" s="223"/>
      <c r="R110" s="208"/>
      <c r="T110" s="208"/>
      <c r="U110" s="208"/>
      <c r="V110" s="208"/>
      <c r="W110" s="208"/>
      <c r="X110" s="208"/>
      <c r="Y110" s="120"/>
      <c r="Z110" s="120"/>
      <c r="AA110" s="120"/>
      <c r="AB110" s="120"/>
      <c r="AC110" s="120"/>
      <c r="AD110" s="120"/>
      <c r="AE110" s="120"/>
      <c r="AF110" s="120"/>
      <c r="AG110" s="120"/>
      <c r="AH110" s="120"/>
      <c r="AI110" s="120"/>
      <c r="AJ110" s="120"/>
      <c r="AK110" s="120"/>
      <c r="AL110" s="120"/>
      <c r="AM110" s="120"/>
      <c r="AN110" s="120"/>
      <c r="AO110" s="120"/>
      <c r="AP110" s="120"/>
      <c r="AQ110" s="120"/>
      <c r="AR110" s="120"/>
    </row>
    <row r="111" spans="1:44" x14ac:dyDescent="0.2">
      <c r="A111" s="120"/>
      <c r="B111" s="171"/>
      <c r="C111" s="120"/>
      <c r="D111" s="120"/>
      <c r="E111" s="120"/>
      <c r="F111" s="120"/>
      <c r="G111" s="120"/>
      <c r="H111" s="120"/>
      <c r="I111" s="120"/>
      <c r="J111" s="222"/>
      <c r="K111" s="120"/>
      <c r="L111" s="222"/>
      <c r="M111" s="120"/>
      <c r="N111" s="222"/>
      <c r="O111" s="120"/>
      <c r="P111" s="120"/>
      <c r="Q111" s="223"/>
      <c r="R111" s="208"/>
      <c r="T111" s="208"/>
      <c r="U111" s="208"/>
      <c r="V111" s="208"/>
      <c r="W111" s="208"/>
      <c r="X111" s="208"/>
      <c r="Y111" s="120"/>
      <c r="Z111" s="120"/>
      <c r="AA111" s="120"/>
      <c r="AB111" s="120"/>
      <c r="AC111" s="120"/>
      <c r="AD111" s="120"/>
      <c r="AE111" s="120"/>
      <c r="AF111" s="120"/>
      <c r="AG111" s="120"/>
      <c r="AH111" s="120"/>
      <c r="AI111" s="120"/>
      <c r="AJ111" s="120"/>
      <c r="AK111" s="120"/>
      <c r="AL111" s="120"/>
      <c r="AM111" s="120"/>
      <c r="AN111" s="120"/>
      <c r="AO111" s="120"/>
      <c r="AP111" s="120"/>
      <c r="AQ111" s="120"/>
      <c r="AR111" s="120"/>
    </row>
    <row r="112" spans="1:44" x14ac:dyDescent="0.2">
      <c r="A112" s="120"/>
      <c r="B112" s="171"/>
      <c r="C112" s="120"/>
      <c r="D112" s="120"/>
      <c r="E112" s="120"/>
      <c r="F112" s="120"/>
      <c r="G112" s="120"/>
      <c r="H112" s="120"/>
      <c r="I112" s="120"/>
      <c r="J112" s="222"/>
      <c r="K112" s="120"/>
      <c r="L112" s="222"/>
      <c r="M112" s="120"/>
      <c r="N112" s="222"/>
      <c r="O112" s="120"/>
      <c r="P112" s="120"/>
      <c r="Q112" s="223"/>
      <c r="R112" s="208"/>
      <c r="T112" s="208"/>
      <c r="U112" s="208"/>
      <c r="V112" s="208"/>
      <c r="W112" s="208"/>
      <c r="X112" s="208"/>
      <c r="Y112" s="120"/>
      <c r="Z112" s="120"/>
      <c r="AA112" s="120"/>
      <c r="AB112" s="120"/>
      <c r="AC112" s="120"/>
      <c r="AD112" s="120"/>
      <c r="AE112" s="120"/>
      <c r="AF112" s="120"/>
      <c r="AG112" s="120"/>
      <c r="AH112" s="120"/>
      <c r="AI112" s="120"/>
      <c r="AJ112" s="120"/>
      <c r="AK112" s="120"/>
      <c r="AL112" s="120"/>
      <c r="AM112" s="120"/>
      <c r="AN112" s="120"/>
      <c r="AO112" s="120"/>
      <c r="AP112" s="120"/>
      <c r="AQ112" s="120"/>
      <c r="AR112" s="120"/>
    </row>
    <row r="113" spans="1:44" x14ac:dyDescent="0.2">
      <c r="A113" s="120"/>
      <c r="B113" s="171"/>
      <c r="C113" s="120"/>
      <c r="D113" s="120"/>
      <c r="E113" s="120"/>
      <c r="F113" s="120"/>
      <c r="G113" s="120"/>
      <c r="H113" s="120"/>
      <c r="I113" s="120"/>
      <c r="J113" s="222"/>
      <c r="K113" s="120"/>
      <c r="L113" s="222"/>
      <c r="M113" s="120"/>
      <c r="N113" s="222"/>
      <c r="O113" s="120"/>
      <c r="P113" s="120"/>
      <c r="Q113" s="223"/>
      <c r="R113" s="208"/>
      <c r="T113" s="208"/>
      <c r="U113" s="208"/>
      <c r="V113" s="208"/>
      <c r="W113" s="208"/>
      <c r="X113" s="208"/>
      <c r="Y113" s="120"/>
      <c r="Z113" s="120"/>
      <c r="AA113" s="120"/>
      <c r="AB113" s="120"/>
      <c r="AC113" s="120"/>
      <c r="AD113" s="120"/>
      <c r="AE113" s="120"/>
      <c r="AF113" s="120"/>
      <c r="AG113" s="120"/>
      <c r="AH113" s="120"/>
      <c r="AI113" s="120"/>
      <c r="AJ113" s="120"/>
      <c r="AK113" s="120"/>
      <c r="AL113" s="120"/>
      <c r="AM113" s="120"/>
      <c r="AN113" s="120"/>
      <c r="AO113" s="120"/>
      <c r="AP113" s="120"/>
      <c r="AQ113" s="120"/>
      <c r="AR113" s="120"/>
    </row>
    <row r="114" spans="1:44" x14ac:dyDescent="0.2">
      <c r="A114" s="120"/>
      <c r="B114" s="171"/>
      <c r="C114" s="120"/>
      <c r="D114" s="120"/>
      <c r="E114" s="120"/>
      <c r="F114" s="120"/>
      <c r="G114" s="120"/>
      <c r="H114" s="120"/>
      <c r="I114" s="120"/>
      <c r="J114" s="222"/>
      <c r="K114" s="120"/>
      <c r="L114" s="222"/>
      <c r="M114" s="120"/>
      <c r="N114" s="222"/>
      <c r="O114" s="120"/>
      <c r="P114" s="120"/>
      <c r="Q114" s="223"/>
      <c r="R114" s="208"/>
      <c r="T114" s="208"/>
      <c r="U114" s="208"/>
      <c r="V114" s="208"/>
      <c r="W114" s="208"/>
      <c r="X114" s="208"/>
      <c r="Y114" s="120"/>
      <c r="Z114" s="120"/>
      <c r="AA114" s="120"/>
      <c r="AB114" s="120"/>
      <c r="AC114" s="120"/>
      <c r="AD114" s="120"/>
      <c r="AE114" s="120"/>
      <c r="AF114" s="120"/>
      <c r="AG114" s="120"/>
      <c r="AH114" s="120"/>
      <c r="AI114" s="120"/>
      <c r="AJ114" s="120"/>
      <c r="AK114" s="120"/>
      <c r="AL114" s="120"/>
      <c r="AM114" s="120"/>
      <c r="AN114" s="120"/>
      <c r="AO114" s="120"/>
      <c r="AP114" s="120"/>
      <c r="AQ114" s="120"/>
      <c r="AR114" s="120"/>
    </row>
    <row r="115" spans="1:44" x14ac:dyDescent="0.2">
      <c r="A115" s="120"/>
      <c r="B115" s="171"/>
      <c r="C115" s="120"/>
      <c r="D115" s="120"/>
      <c r="E115" s="120"/>
      <c r="F115" s="120"/>
      <c r="G115" s="120"/>
      <c r="H115" s="120"/>
      <c r="I115" s="120"/>
      <c r="J115" s="222"/>
      <c r="K115" s="120"/>
      <c r="L115" s="222"/>
      <c r="M115" s="120"/>
      <c r="N115" s="222"/>
      <c r="O115" s="120"/>
      <c r="P115" s="120"/>
      <c r="Q115" s="223"/>
      <c r="R115" s="208"/>
      <c r="T115" s="208"/>
      <c r="U115" s="208"/>
      <c r="V115" s="208"/>
      <c r="W115" s="208"/>
      <c r="X115" s="208"/>
      <c r="Y115" s="120"/>
      <c r="Z115" s="120"/>
      <c r="AA115" s="120"/>
      <c r="AB115" s="120"/>
      <c r="AC115" s="120"/>
      <c r="AD115" s="120"/>
      <c r="AE115" s="120"/>
      <c r="AF115" s="120"/>
      <c r="AG115" s="120"/>
      <c r="AH115" s="120"/>
      <c r="AI115" s="120"/>
      <c r="AJ115" s="120"/>
      <c r="AK115" s="120"/>
      <c r="AL115" s="120"/>
      <c r="AM115" s="120"/>
      <c r="AN115" s="120"/>
      <c r="AO115" s="120"/>
      <c r="AP115" s="120"/>
      <c r="AQ115" s="120"/>
      <c r="AR115" s="120"/>
    </row>
    <row r="116" spans="1:44" x14ac:dyDescent="0.2">
      <c r="A116" s="120"/>
      <c r="B116" s="171"/>
      <c r="C116" s="120"/>
      <c r="D116" s="120"/>
      <c r="E116" s="120"/>
      <c r="F116" s="120"/>
      <c r="G116" s="120"/>
      <c r="H116" s="120"/>
      <c r="I116" s="120"/>
      <c r="J116" s="222"/>
      <c r="K116" s="120"/>
      <c r="L116" s="222"/>
      <c r="M116" s="120"/>
      <c r="N116" s="222"/>
      <c r="O116" s="120"/>
      <c r="P116" s="120"/>
      <c r="Q116" s="223"/>
      <c r="R116" s="208"/>
      <c r="T116" s="208"/>
      <c r="U116" s="208"/>
      <c r="V116" s="208"/>
      <c r="W116" s="208"/>
      <c r="X116" s="208"/>
      <c r="Y116" s="120"/>
      <c r="Z116" s="120"/>
      <c r="AA116" s="120"/>
      <c r="AB116" s="120"/>
      <c r="AC116" s="120"/>
      <c r="AD116" s="120"/>
      <c r="AE116" s="120"/>
      <c r="AF116" s="120"/>
      <c r="AG116" s="120"/>
      <c r="AH116" s="120"/>
      <c r="AI116" s="120"/>
      <c r="AJ116" s="120"/>
      <c r="AK116" s="120"/>
      <c r="AL116" s="120"/>
      <c r="AM116" s="120"/>
      <c r="AN116" s="120"/>
      <c r="AO116" s="120"/>
      <c r="AP116" s="120"/>
      <c r="AQ116" s="120"/>
      <c r="AR116" s="120"/>
    </row>
    <row r="117" spans="1:44" x14ac:dyDescent="0.2">
      <c r="A117" s="120"/>
      <c r="B117" s="171"/>
      <c r="C117" s="120"/>
      <c r="D117" s="120"/>
      <c r="E117" s="120"/>
      <c r="F117" s="120"/>
      <c r="G117" s="120"/>
      <c r="H117" s="120"/>
      <c r="I117" s="120"/>
      <c r="J117" s="222"/>
      <c r="K117" s="120"/>
      <c r="L117" s="222"/>
      <c r="M117" s="120"/>
      <c r="N117" s="222"/>
      <c r="O117" s="120"/>
      <c r="P117" s="120"/>
      <c r="Q117" s="223"/>
      <c r="R117" s="208"/>
      <c r="T117" s="208"/>
      <c r="U117" s="208"/>
      <c r="V117" s="208"/>
      <c r="W117" s="208"/>
      <c r="X117" s="208"/>
      <c r="Y117" s="120"/>
      <c r="Z117" s="120"/>
      <c r="AA117" s="120"/>
      <c r="AB117" s="120"/>
      <c r="AC117" s="120"/>
      <c r="AD117" s="120"/>
      <c r="AE117" s="120"/>
      <c r="AF117" s="120"/>
      <c r="AG117" s="120"/>
      <c r="AH117" s="120"/>
      <c r="AI117" s="120"/>
      <c r="AJ117" s="120"/>
      <c r="AK117" s="120"/>
      <c r="AL117" s="120"/>
      <c r="AM117" s="120"/>
      <c r="AN117" s="120"/>
      <c r="AO117" s="120"/>
      <c r="AP117" s="120"/>
      <c r="AQ117" s="120"/>
      <c r="AR117" s="120"/>
    </row>
    <row r="118" spans="1:44" x14ac:dyDescent="0.2">
      <c r="A118" s="120"/>
      <c r="B118" s="171"/>
      <c r="C118" s="120"/>
      <c r="D118" s="120"/>
      <c r="E118" s="120"/>
      <c r="F118" s="120"/>
      <c r="G118" s="120"/>
      <c r="H118" s="120"/>
      <c r="I118" s="120"/>
      <c r="J118" s="222"/>
      <c r="K118" s="120"/>
      <c r="L118" s="222"/>
      <c r="M118" s="120"/>
      <c r="N118" s="222"/>
      <c r="O118" s="120"/>
      <c r="P118" s="120"/>
      <c r="Q118" s="223"/>
      <c r="R118" s="208"/>
      <c r="T118" s="208"/>
      <c r="U118" s="208"/>
      <c r="V118" s="208"/>
      <c r="W118" s="208"/>
      <c r="X118" s="208"/>
      <c r="Y118" s="120"/>
      <c r="Z118" s="120"/>
      <c r="AA118" s="120"/>
      <c r="AB118" s="120"/>
      <c r="AC118" s="120"/>
      <c r="AD118" s="120"/>
      <c r="AE118" s="120"/>
      <c r="AF118" s="120"/>
      <c r="AG118" s="120"/>
      <c r="AH118" s="120"/>
      <c r="AI118" s="120"/>
      <c r="AJ118" s="120"/>
      <c r="AK118" s="120"/>
      <c r="AL118" s="120"/>
      <c r="AM118" s="120"/>
      <c r="AN118" s="120"/>
      <c r="AO118" s="120"/>
      <c r="AP118" s="120"/>
      <c r="AQ118" s="120"/>
      <c r="AR118" s="120"/>
    </row>
    <row r="119" spans="1:44" x14ac:dyDescent="0.2">
      <c r="A119" s="120"/>
      <c r="B119" s="171"/>
      <c r="C119" s="120"/>
      <c r="D119" s="120"/>
      <c r="E119" s="120"/>
      <c r="F119" s="120"/>
      <c r="G119" s="120"/>
      <c r="H119" s="120"/>
      <c r="I119" s="120"/>
      <c r="J119" s="222"/>
      <c r="K119" s="120"/>
      <c r="L119" s="222"/>
      <c r="M119" s="120"/>
      <c r="N119" s="222"/>
      <c r="O119" s="120"/>
      <c r="P119" s="120"/>
      <c r="Q119" s="223"/>
      <c r="R119" s="208"/>
      <c r="T119" s="208"/>
      <c r="U119" s="208"/>
      <c r="V119" s="208"/>
      <c r="W119" s="208"/>
      <c r="X119" s="208"/>
      <c r="Y119" s="120"/>
      <c r="Z119" s="120"/>
      <c r="AA119" s="120"/>
      <c r="AB119" s="120"/>
      <c r="AC119" s="120"/>
      <c r="AD119" s="120"/>
      <c r="AE119" s="120"/>
      <c r="AF119" s="120"/>
      <c r="AG119" s="120"/>
      <c r="AH119" s="120"/>
      <c r="AI119" s="120"/>
      <c r="AJ119" s="120"/>
      <c r="AK119" s="120"/>
      <c r="AL119" s="120"/>
      <c r="AM119" s="120"/>
      <c r="AN119" s="120"/>
      <c r="AO119" s="120"/>
      <c r="AP119" s="120"/>
      <c r="AQ119" s="120"/>
      <c r="AR119" s="120"/>
    </row>
    <row r="120" spans="1:44" x14ac:dyDescent="0.2">
      <c r="A120" s="120"/>
      <c r="B120" s="171"/>
      <c r="C120" s="120"/>
      <c r="D120" s="120"/>
      <c r="E120" s="120"/>
      <c r="F120" s="120"/>
      <c r="G120" s="120"/>
      <c r="H120" s="120"/>
      <c r="I120" s="120"/>
      <c r="J120" s="222"/>
      <c r="K120" s="120"/>
      <c r="L120" s="222"/>
      <c r="M120" s="120"/>
      <c r="N120" s="222"/>
      <c r="O120" s="120"/>
      <c r="P120" s="120"/>
      <c r="Q120" s="223"/>
      <c r="R120" s="208"/>
      <c r="T120" s="208"/>
      <c r="U120" s="208"/>
      <c r="V120" s="208"/>
      <c r="W120" s="208"/>
      <c r="X120" s="208"/>
      <c r="Y120" s="120"/>
      <c r="Z120" s="120"/>
      <c r="AA120" s="120"/>
      <c r="AB120" s="120"/>
      <c r="AC120" s="120"/>
      <c r="AD120" s="120"/>
      <c r="AE120" s="120"/>
      <c r="AF120" s="120"/>
      <c r="AG120" s="120"/>
      <c r="AH120" s="120"/>
      <c r="AI120" s="120"/>
      <c r="AJ120" s="120"/>
      <c r="AK120" s="120"/>
      <c r="AL120" s="120"/>
      <c r="AM120" s="120"/>
      <c r="AN120" s="120"/>
      <c r="AO120" s="120"/>
      <c r="AP120" s="120"/>
      <c r="AQ120" s="120"/>
      <c r="AR120" s="120"/>
    </row>
    <row r="121" spans="1:44" x14ac:dyDescent="0.2">
      <c r="A121" s="120"/>
      <c r="B121" s="171"/>
      <c r="C121" s="120"/>
      <c r="D121" s="120"/>
      <c r="E121" s="120"/>
      <c r="F121" s="120"/>
      <c r="G121" s="120"/>
      <c r="H121" s="120"/>
      <c r="I121" s="120"/>
      <c r="J121" s="222"/>
      <c r="K121" s="120"/>
      <c r="L121" s="222"/>
      <c r="M121" s="120"/>
      <c r="N121" s="222"/>
      <c r="O121" s="120"/>
      <c r="P121" s="120"/>
      <c r="Q121" s="223"/>
      <c r="R121" s="208"/>
      <c r="T121" s="208"/>
      <c r="U121" s="208"/>
      <c r="V121" s="208"/>
      <c r="W121" s="208"/>
      <c r="X121" s="208"/>
      <c r="Y121" s="120"/>
      <c r="Z121" s="120"/>
      <c r="AA121" s="120"/>
      <c r="AB121" s="120"/>
      <c r="AC121" s="120"/>
      <c r="AD121" s="120"/>
      <c r="AE121" s="120"/>
      <c r="AF121" s="120"/>
      <c r="AG121" s="120"/>
      <c r="AH121" s="120"/>
      <c r="AI121" s="120"/>
      <c r="AJ121" s="120"/>
      <c r="AK121" s="120"/>
      <c r="AL121" s="120"/>
      <c r="AM121" s="120"/>
      <c r="AN121" s="120"/>
      <c r="AO121" s="120"/>
      <c r="AP121" s="120"/>
      <c r="AQ121" s="120"/>
      <c r="AR121" s="120"/>
    </row>
    <row r="122" spans="1:44" x14ac:dyDescent="0.2">
      <c r="A122" s="120"/>
      <c r="B122" s="171"/>
      <c r="C122" s="120"/>
      <c r="D122" s="120"/>
      <c r="E122" s="120"/>
      <c r="F122" s="120"/>
      <c r="G122" s="120"/>
      <c r="H122" s="120"/>
      <c r="I122" s="120"/>
      <c r="J122" s="222"/>
      <c r="K122" s="120"/>
      <c r="L122" s="222"/>
      <c r="M122" s="120"/>
      <c r="N122" s="222"/>
      <c r="O122" s="120"/>
      <c r="P122" s="120"/>
      <c r="Q122" s="223"/>
      <c r="R122" s="208"/>
      <c r="T122" s="208"/>
      <c r="U122" s="208"/>
      <c r="V122" s="208"/>
      <c r="W122" s="208"/>
      <c r="X122" s="208"/>
      <c r="Y122" s="120"/>
      <c r="Z122" s="120"/>
      <c r="AA122" s="120"/>
      <c r="AB122" s="120"/>
      <c r="AC122" s="120"/>
      <c r="AD122" s="120"/>
      <c r="AE122" s="120"/>
      <c r="AF122" s="120"/>
      <c r="AG122" s="120"/>
      <c r="AH122" s="120"/>
      <c r="AI122" s="120"/>
      <c r="AJ122" s="120"/>
      <c r="AK122" s="120"/>
      <c r="AL122" s="120"/>
      <c r="AM122" s="120"/>
      <c r="AN122" s="120"/>
      <c r="AO122" s="120"/>
      <c r="AP122" s="120"/>
      <c r="AQ122" s="120"/>
      <c r="AR122" s="120"/>
    </row>
    <row r="123" spans="1:44" x14ac:dyDescent="0.2">
      <c r="A123" s="120"/>
      <c r="B123" s="171"/>
      <c r="C123" s="120"/>
      <c r="D123" s="120"/>
      <c r="E123" s="120"/>
      <c r="F123" s="120"/>
      <c r="G123" s="120"/>
      <c r="H123" s="120"/>
      <c r="I123" s="120"/>
      <c r="J123" s="222"/>
      <c r="K123" s="120"/>
      <c r="L123" s="222"/>
      <c r="M123" s="120"/>
      <c r="N123" s="222"/>
      <c r="O123" s="120"/>
      <c r="P123" s="120"/>
      <c r="Q123" s="223"/>
      <c r="R123" s="208"/>
      <c r="T123" s="208"/>
      <c r="U123" s="208"/>
      <c r="V123" s="208"/>
      <c r="W123" s="208"/>
      <c r="X123" s="208"/>
      <c r="Y123" s="120"/>
      <c r="Z123" s="120"/>
      <c r="AA123" s="120"/>
      <c r="AB123" s="120"/>
      <c r="AC123" s="120"/>
      <c r="AD123" s="120"/>
      <c r="AE123" s="120"/>
      <c r="AF123" s="120"/>
      <c r="AG123" s="120"/>
      <c r="AH123" s="120"/>
      <c r="AI123" s="120"/>
      <c r="AJ123" s="120"/>
      <c r="AK123" s="120"/>
      <c r="AL123" s="120"/>
      <c r="AM123" s="120"/>
      <c r="AN123" s="120"/>
      <c r="AO123" s="120"/>
      <c r="AP123" s="120"/>
      <c r="AQ123" s="120"/>
      <c r="AR123" s="120"/>
    </row>
    <row r="124" spans="1:44" x14ac:dyDescent="0.2">
      <c r="A124" s="120"/>
      <c r="B124" s="171"/>
      <c r="C124" s="120"/>
      <c r="D124" s="120"/>
      <c r="E124" s="120"/>
      <c r="F124" s="120"/>
      <c r="G124" s="120"/>
      <c r="H124" s="120"/>
      <c r="I124" s="120"/>
      <c r="J124" s="222"/>
      <c r="K124" s="120"/>
      <c r="L124" s="222"/>
      <c r="M124" s="120"/>
      <c r="N124" s="222"/>
      <c r="O124" s="120"/>
      <c r="P124" s="120"/>
      <c r="Q124" s="223"/>
      <c r="R124" s="208"/>
      <c r="T124" s="208"/>
      <c r="U124" s="208"/>
      <c r="V124" s="208"/>
      <c r="W124" s="208"/>
      <c r="X124" s="208"/>
      <c r="Y124" s="120"/>
      <c r="Z124" s="120"/>
      <c r="AA124" s="120"/>
      <c r="AB124" s="120"/>
      <c r="AC124" s="120"/>
      <c r="AD124" s="120"/>
      <c r="AE124" s="120"/>
      <c r="AF124" s="120"/>
      <c r="AG124" s="120"/>
      <c r="AH124" s="120"/>
      <c r="AI124" s="120"/>
      <c r="AJ124" s="120"/>
      <c r="AK124" s="120"/>
      <c r="AL124" s="120"/>
      <c r="AM124" s="120"/>
      <c r="AN124" s="120"/>
      <c r="AO124" s="120"/>
      <c r="AP124" s="120"/>
      <c r="AQ124" s="120"/>
      <c r="AR124" s="120"/>
    </row>
    <row r="125" spans="1:44" x14ac:dyDescent="0.2">
      <c r="A125" s="120"/>
      <c r="B125" s="171"/>
      <c r="C125" s="120"/>
      <c r="D125" s="120"/>
      <c r="E125" s="120"/>
      <c r="F125" s="120"/>
      <c r="G125" s="120"/>
      <c r="H125" s="120"/>
      <c r="I125" s="120"/>
      <c r="J125" s="222"/>
      <c r="K125" s="120"/>
      <c r="L125" s="222"/>
      <c r="M125" s="120"/>
      <c r="N125" s="222"/>
      <c r="O125" s="120"/>
      <c r="P125" s="120"/>
      <c r="Q125" s="223"/>
      <c r="R125" s="208"/>
      <c r="T125" s="208"/>
      <c r="U125" s="208"/>
      <c r="V125" s="208"/>
      <c r="W125" s="208"/>
      <c r="X125" s="208"/>
      <c r="Y125" s="120"/>
      <c r="Z125" s="120"/>
      <c r="AA125" s="120"/>
      <c r="AB125" s="120"/>
      <c r="AC125" s="120"/>
      <c r="AD125" s="120"/>
      <c r="AE125" s="120"/>
      <c r="AF125" s="120"/>
      <c r="AG125" s="120"/>
      <c r="AH125" s="120"/>
      <c r="AI125" s="120"/>
      <c r="AJ125" s="120"/>
      <c r="AK125" s="120"/>
      <c r="AL125" s="120"/>
      <c r="AM125" s="120"/>
      <c r="AN125" s="120"/>
      <c r="AO125" s="120"/>
      <c r="AP125" s="120"/>
      <c r="AQ125" s="120"/>
      <c r="AR125" s="120"/>
    </row>
    <row r="126" spans="1:44" x14ac:dyDescent="0.2">
      <c r="A126" s="120"/>
      <c r="B126" s="171"/>
      <c r="C126" s="120"/>
      <c r="D126" s="120"/>
      <c r="E126" s="120"/>
      <c r="F126" s="120"/>
      <c r="G126" s="120"/>
      <c r="H126" s="120"/>
      <c r="I126" s="120"/>
      <c r="J126" s="222"/>
      <c r="K126" s="120"/>
      <c r="L126" s="222"/>
      <c r="M126" s="120"/>
      <c r="N126" s="222"/>
      <c r="O126" s="120"/>
      <c r="P126" s="120"/>
      <c r="Q126" s="223"/>
      <c r="R126" s="208"/>
      <c r="T126" s="208"/>
      <c r="U126" s="208"/>
      <c r="V126" s="208"/>
      <c r="W126" s="208"/>
      <c r="X126" s="208"/>
      <c r="Y126" s="120"/>
      <c r="Z126" s="120"/>
      <c r="AA126" s="120"/>
      <c r="AB126" s="120"/>
      <c r="AC126" s="120"/>
      <c r="AD126" s="120"/>
      <c r="AE126" s="120"/>
      <c r="AF126" s="120"/>
      <c r="AG126" s="120"/>
      <c r="AH126" s="120"/>
      <c r="AI126" s="120"/>
      <c r="AJ126" s="120"/>
      <c r="AK126" s="120"/>
      <c r="AL126" s="120"/>
      <c r="AM126" s="120"/>
      <c r="AN126" s="120"/>
      <c r="AO126" s="120"/>
      <c r="AP126" s="120"/>
      <c r="AQ126" s="120"/>
      <c r="AR126" s="120"/>
    </row>
    <row r="127" spans="1:44" x14ac:dyDescent="0.2">
      <c r="A127" s="120"/>
      <c r="B127" s="171"/>
      <c r="C127" s="120"/>
      <c r="D127" s="120"/>
      <c r="E127" s="120"/>
      <c r="F127" s="120"/>
      <c r="G127" s="120"/>
      <c r="H127" s="120"/>
      <c r="I127" s="120"/>
      <c r="J127" s="222"/>
      <c r="K127" s="120"/>
      <c r="L127" s="222"/>
      <c r="M127" s="120"/>
      <c r="N127" s="222"/>
      <c r="O127" s="120"/>
      <c r="P127" s="120"/>
      <c r="Q127" s="223"/>
      <c r="R127" s="208"/>
      <c r="T127" s="208"/>
      <c r="U127" s="208"/>
      <c r="V127" s="208"/>
      <c r="W127" s="208"/>
      <c r="X127" s="208"/>
      <c r="Y127" s="120"/>
      <c r="Z127" s="120"/>
      <c r="AA127" s="120"/>
      <c r="AB127" s="120"/>
      <c r="AC127" s="120"/>
      <c r="AD127" s="120"/>
      <c r="AE127" s="120"/>
      <c r="AF127" s="120"/>
      <c r="AG127" s="120"/>
      <c r="AH127" s="120"/>
      <c r="AI127" s="120"/>
      <c r="AJ127" s="120"/>
      <c r="AK127" s="120"/>
      <c r="AL127" s="120"/>
      <c r="AM127" s="120"/>
      <c r="AN127" s="120"/>
      <c r="AO127" s="120"/>
      <c r="AP127" s="120"/>
      <c r="AQ127" s="120"/>
      <c r="AR127" s="120"/>
    </row>
    <row r="128" spans="1:44" x14ac:dyDescent="0.2">
      <c r="A128" s="120"/>
      <c r="B128" s="171"/>
      <c r="C128" s="120"/>
      <c r="D128" s="120"/>
      <c r="E128" s="120"/>
      <c r="F128" s="120"/>
      <c r="G128" s="120"/>
      <c r="H128" s="120"/>
      <c r="I128" s="120"/>
      <c r="J128" s="222"/>
      <c r="K128" s="120"/>
      <c r="L128" s="222"/>
      <c r="M128" s="120"/>
      <c r="N128" s="222"/>
      <c r="O128" s="120"/>
      <c r="P128" s="120"/>
      <c r="Q128" s="223"/>
      <c r="R128" s="208"/>
      <c r="T128" s="208"/>
      <c r="U128" s="208"/>
      <c r="V128" s="208"/>
      <c r="W128" s="208"/>
      <c r="X128" s="208"/>
      <c r="Y128" s="120"/>
      <c r="Z128" s="120"/>
      <c r="AA128" s="120"/>
      <c r="AB128" s="120"/>
      <c r="AC128" s="120"/>
      <c r="AD128" s="120"/>
      <c r="AE128" s="120"/>
      <c r="AF128" s="120"/>
      <c r="AG128" s="120"/>
      <c r="AH128" s="120"/>
      <c r="AI128" s="120"/>
      <c r="AJ128" s="120"/>
      <c r="AK128" s="120"/>
      <c r="AL128" s="120"/>
      <c r="AM128" s="120"/>
      <c r="AN128" s="120"/>
      <c r="AO128" s="120"/>
      <c r="AP128" s="120"/>
      <c r="AQ128" s="120"/>
      <c r="AR128" s="120"/>
    </row>
    <row r="129" spans="1:44" x14ac:dyDescent="0.2">
      <c r="A129" s="120"/>
      <c r="B129" s="171"/>
      <c r="C129" s="120"/>
      <c r="D129" s="120"/>
      <c r="E129" s="120"/>
      <c r="F129" s="120"/>
      <c r="G129" s="120"/>
      <c r="H129" s="120"/>
      <c r="I129" s="120"/>
      <c r="J129" s="222"/>
      <c r="K129" s="120"/>
      <c r="L129" s="222"/>
      <c r="M129" s="120"/>
      <c r="N129" s="222"/>
      <c r="O129" s="120"/>
      <c r="P129" s="120"/>
      <c r="Q129" s="223"/>
      <c r="R129" s="208"/>
      <c r="T129" s="208"/>
      <c r="U129" s="208"/>
      <c r="V129" s="208"/>
      <c r="W129" s="208"/>
      <c r="X129" s="208"/>
      <c r="Y129" s="120"/>
      <c r="Z129" s="120"/>
      <c r="AA129" s="120"/>
      <c r="AB129" s="120"/>
      <c r="AC129" s="120"/>
      <c r="AD129" s="120"/>
      <c r="AE129" s="120"/>
      <c r="AF129" s="120"/>
      <c r="AG129" s="120"/>
      <c r="AH129" s="120"/>
      <c r="AI129" s="120"/>
      <c r="AJ129" s="120"/>
      <c r="AK129" s="120"/>
      <c r="AL129" s="120"/>
      <c r="AM129" s="120"/>
      <c r="AN129" s="120"/>
      <c r="AO129" s="120"/>
      <c r="AP129" s="120"/>
      <c r="AQ129" s="120"/>
      <c r="AR129" s="120"/>
    </row>
    <row r="130" spans="1:44" x14ac:dyDescent="0.2">
      <c r="A130" s="120"/>
      <c r="B130" s="171"/>
      <c r="C130" s="120"/>
      <c r="D130" s="120"/>
      <c r="E130" s="120"/>
      <c r="F130" s="120"/>
      <c r="G130" s="120"/>
      <c r="H130" s="120"/>
      <c r="I130" s="120"/>
      <c r="J130" s="222"/>
      <c r="K130" s="120"/>
      <c r="L130" s="222"/>
      <c r="M130" s="120"/>
      <c r="N130" s="222"/>
      <c r="O130" s="120"/>
      <c r="P130" s="120"/>
      <c r="Q130" s="223"/>
      <c r="R130" s="208"/>
      <c r="T130" s="208"/>
      <c r="U130" s="208"/>
      <c r="V130" s="208"/>
      <c r="W130" s="208"/>
      <c r="X130" s="208"/>
      <c r="Y130" s="120"/>
      <c r="Z130" s="120"/>
      <c r="AA130" s="120"/>
      <c r="AB130" s="120"/>
      <c r="AC130" s="120"/>
      <c r="AD130" s="120"/>
      <c r="AE130" s="120"/>
      <c r="AF130" s="120"/>
      <c r="AG130" s="120"/>
      <c r="AH130" s="120"/>
      <c r="AI130" s="120"/>
      <c r="AJ130" s="120"/>
      <c r="AK130" s="120"/>
      <c r="AL130" s="120"/>
      <c r="AM130" s="120"/>
      <c r="AN130" s="120"/>
      <c r="AO130" s="120"/>
      <c r="AP130" s="120"/>
      <c r="AQ130" s="120"/>
      <c r="AR130" s="120"/>
    </row>
    <row r="131" spans="1:44" x14ac:dyDescent="0.2">
      <c r="A131" s="120"/>
      <c r="B131" s="171"/>
      <c r="C131" s="120"/>
      <c r="D131" s="120"/>
      <c r="E131" s="120"/>
      <c r="F131" s="120"/>
      <c r="G131" s="120"/>
      <c r="H131" s="120"/>
      <c r="I131" s="120"/>
      <c r="J131" s="222"/>
      <c r="K131" s="120"/>
      <c r="L131" s="222"/>
      <c r="M131" s="120"/>
      <c r="N131" s="222"/>
      <c r="O131" s="120"/>
      <c r="P131" s="120"/>
      <c r="Q131" s="223"/>
      <c r="R131" s="208"/>
      <c r="T131" s="208"/>
      <c r="U131" s="208"/>
      <c r="V131" s="208"/>
      <c r="W131" s="208"/>
      <c r="X131" s="208"/>
      <c r="Y131" s="120"/>
      <c r="Z131" s="120"/>
      <c r="AA131" s="120"/>
      <c r="AB131" s="120"/>
      <c r="AC131" s="120"/>
      <c r="AD131" s="120"/>
      <c r="AE131" s="120"/>
      <c r="AF131" s="120"/>
      <c r="AG131" s="120"/>
      <c r="AH131" s="120"/>
      <c r="AI131" s="120"/>
      <c r="AJ131" s="120"/>
      <c r="AK131" s="120"/>
      <c r="AL131" s="120"/>
      <c r="AM131" s="120"/>
      <c r="AN131" s="120"/>
      <c r="AO131" s="120"/>
      <c r="AP131" s="120"/>
      <c r="AQ131" s="120"/>
      <c r="AR131" s="120"/>
    </row>
    <row r="132" spans="1:44" x14ac:dyDescent="0.2">
      <c r="A132" s="120"/>
      <c r="B132" s="171"/>
      <c r="C132" s="120"/>
      <c r="D132" s="120"/>
      <c r="E132" s="120"/>
      <c r="F132" s="120"/>
      <c r="G132" s="120"/>
      <c r="H132" s="120"/>
      <c r="I132" s="120"/>
      <c r="J132" s="222"/>
      <c r="K132" s="120"/>
      <c r="L132" s="222"/>
      <c r="M132" s="120"/>
      <c r="N132" s="222"/>
      <c r="O132" s="120"/>
      <c r="P132" s="120"/>
      <c r="Q132" s="223"/>
      <c r="R132" s="208"/>
      <c r="T132" s="208"/>
      <c r="U132" s="208"/>
      <c r="V132" s="208"/>
      <c r="W132" s="208"/>
      <c r="X132" s="208"/>
      <c r="Y132" s="120"/>
      <c r="Z132" s="120"/>
      <c r="AA132" s="120"/>
      <c r="AB132" s="120"/>
      <c r="AC132" s="120"/>
      <c r="AD132" s="120"/>
      <c r="AE132" s="120"/>
      <c r="AF132" s="120"/>
      <c r="AG132" s="120"/>
      <c r="AH132" s="120"/>
      <c r="AI132" s="120"/>
      <c r="AJ132" s="120"/>
      <c r="AK132" s="120"/>
      <c r="AL132" s="120"/>
      <c r="AM132" s="120"/>
      <c r="AN132" s="120"/>
      <c r="AO132" s="120"/>
      <c r="AP132" s="120"/>
      <c r="AQ132" s="120"/>
      <c r="AR132" s="120"/>
    </row>
    <row r="133" spans="1:44" x14ac:dyDescent="0.2">
      <c r="A133" s="120"/>
      <c r="B133" s="171"/>
      <c r="C133" s="120"/>
      <c r="D133" s="120"/>
      <c r="E133" s="120"/>
      <c r="F133" s="120"/>
      <c r="G133" s="120"/>
      <c r="H133" s="120"/>
      <c r="I133" s="120"/>
      <c r="J133" s="222"/>
      <c r="K133" s="120"/>
      <c r="L133" s="222"/>
      <c r="M133" s="120"/>
      <c r="N133" s="222"/>
      <c r="O133" s="120"/>
      <c r="P133" s="120"/>
      <c r="Q133" s="223"/>
      <c r="R133" s="208"/>
      <c r="T133" s="208"/>
      <c r="U133" s="208"/>
      <c r="V133" s="208"/>
      <c r="W133" s="208"/>
      <c r="X133" s="208"/>
      <c r="Y133" s="120"/>
      <c r="Z133" s="120"/>
      <c r="AA133" s="120"/>
      <c r="AB133" s="120"/>
      <c r="AC133" s="120"/>
      <c r="AD133" s="120"/>
      <c r="AE133" s="120"/>
      <c r="AF133" s="120"/>
      <c r="AG133" s="120"/>
      <c r="AH133" s="120"/>
      <c r="AI133" s="120"/>
      <c r="AJ133" s="120"/>
      <c r="AK133" s="120"/>
      <c r="AL133" s="120"/>
      <c r="AM133" s="120"/>
      <c r="AN133" s="120"/>
      <c r="AO133" s="120"/>
      <c r="AP133" s="120"/>
      <c r="AQ133" s="120"/>
      <c r="AR133" s="120"/>
    </row>
    <row r="134" spans="1:44" x14ac:dyDescent="0.2">
      <c r="A134" s="120"/>
      <c r="B134" s="171"/>
      <c r="C134" s="120"/>
      <c r="D134" s="120"/>
      <c r="E134" s="120"/>
      <c r="F134" s="120"/>
      <c r="G134" s="120"/>
      <c r="H134" s="120"/>
      <c r="I134" s="120"/>
      <c r="J134" s="222"/>
      <c r="K134" s="120"/>
      <c r="L134" s="222"/>
      <c r="M134" s="120"/>
      <c r="N134" s="222"/>
      <c r="O134" s="120"/>
      <c r="P134" s="120"/>
      <c r="Q134" s="223"/>
      <c r="R134" s="208"/>
      <c r="T134" s="208"/>
      <c r="U134" s="208"/>
      <c r="V134" s="208"/>
      <c r="W134" s="208"/>
      <c r="X134" s="208"/>
      <c r="Y134" s="120"/>
      <c r="Z134" s="120"/>
      <c r="AA134" s="120"/>
      <c r="AB134" s="120"/>
      <c r="AC134" s="120"/>
      <c r="AD134" s="120"/>
      <c r="AE134" s="120"/>
      <c r="AF134" s="120"/>
      <c r="AG134" s="120"/>
      <c r="AH134" s="120"/>
      <c r="AI134" s="120"/>
      <c r="AJ134" s="120"/>
      <c r="AK134" s="120"/>
      <c r="AL134" s="120"/>
      <c r="AM134" s="120"/>
      <c r="AN134" s="120"/>
      <c r="AO134" s="120"/>
      <c r="AP134" s="120"/>
      <c r="AQ134" s="120"/>
      <c r="AR134" s="120"/>
    </row>
    <row r="135" spans="1:44" x14ac:dyDescent="0.2">
      <c r="A135" s="120"/>
      <c r="B135" s="171"/>
      <c r="C135" s="120"/>
      <c r="D135" s="120"/>
      <c r="E135" s="120"/>
      <c r="F135" s="120"/>
      <c r="G135" s="120"/>
      <c r="H135" s="120"/>
      <c r="I135" s="120"/>
      <c r="J135" s="222"/>
      <c r="K135" s="120"/>
      <c r="L135" s="222"/>
      <c r="M135" s="120"/>
      <c r="N135" s="222"/>
      <c r="O135" s="120"/>
      <c r="P135" s="120"/>
      <c r="Q135" s="223"/>
      <c r="R135" s="208"/>
      <c r="T135" s="208"/>
      <c r="U135" s="208"/>
      <c r="V135" s="208"/>
      <c r="W135" s="208"/>
      <c r="X135" s="208"/>
      <c r="Y135" s="120"/>
      <c r="Z135" s="120"/>
      <c r="AA135" s="120"/>
      <c r="AB135" s="120"/>
      <c r="AC135" s="120"/>
      <c r="AD135" s="120"/>
      <c r="AE135" s="120"/>
      <c r="AF135" s="120"/>
      <c r="AG135" s="120"/>
      <c r="AH135" s="120"/>
      <c r="AI135" s="120"/>
      <c r="AJ135" s="120"/>
      <c r="AK135" s="120"/>
      <c r="AL135" s="120"/>
      <c r="AM135" s="120"/>
      <c r="AN135" s="120"/>
      <c r="AO135" s="120"/>
      <c r="AP135" s="120"/>
      <c r="AQ135" s="120"/>
      <c r="AR135" s="120"/>
    </row>
    <row r="136" spans="1:44" x14ac:dyDescent="0.2">
      <c r="A136" s="120"/>
      <c r="B136" s="171"/>
      <c r="C136" s="120"/>
      <c r="D136" s="120"/>
      <c r="E136" s="120"/>
      <c r="F136" s="120"/>
      <c r="G136" s="120"/>
      <c r="H136" s="120"/>
      <c r="I136" s="120"/>
      <c r="J136" s="222"/>
      <c r="K136" s="120"/>
      <c r="L136" s="222"/>
      <c r="M136" s="120"/>
      <c r="N136" s="222"/>
      <c r="O136" s="120"/>
      <c r="P136" s="120"/>
      <c r="Q136" s="223"/>
      <c r="R136" s="208"/>
      <c r="T136" s="208"/>
      <c r="U136" s="208"/>
      <c r="V136" s="208"/>
      <c r="W136" s="208"/>
      <c r="X136" s="208"/>
      <c r="Y136" s="120"/>
      <c r="Z136" s="120"/>
      <c r="AA136" s="120"/>
      <c r="AB136" s="120"/>
      <c r="AC136" s="120"/>
      <c r="AD136" s="120"/>
      <c r="AE136" s="120"/>
      <c r="AF136" s="120"/>
      <c r="AG136" s="120"/>
      <c r="AH136" s="120"/>
      <c r="AI136" s="120"/>
      <c r="AJ136" s="120"/>
      <c r="AK136" s="120"/>
      <c r="AL136" s="120"/>
      <c r="AM136" s="120"/>
      <c r="AN136" s="120"/>
      <c r="AO136" s="120"/>
      <c r="AP136" s="120"/>
      <c r="AQ136" s="120"/>
      <c r="AR136" s="120"/>
    </row>
    <row r="137" spans="1:44" x14ac:dyDescent="0.2">
      <c r="A137" s="120"/>
      <c r="B137" s="171"/>
      <c r="C137" s="120"/>
      <c r="D137" s="120"/>
      <c r="E137" s="120"/>
      <c r="F137" s="120"/>
      <c r="G137" s="120"/>
      <c r="H137" s="120"/>
      <c r="I137" s="120"/>
      <c r="J137" s="222"/>
      <c r="K137" s="120"/>
      <c r="L137" s="222"/>
      <c r="M137" s="120"/>
      <c r="N137" s="222"/>
      <c r="O137" s="120"/>
      <c r="P137" s="120"/>
      <c r="Q137" s="223"/>
      <c r="R137" s="208"/>
      <c r="T137" s="208"/>
      <c r="U137" s="208"/>
      <c r="V137" s="208"/>
      <c r="W137" s="208"/>
      <c r="X137" s="208"/>
      <c r="Y137" s="120"/>
      <c r="Z137" s="120"/>
      <c r="AA137" s="120"/>
      <c r="AB137" s="120"/>
      <c r="AC137" s="120"/>
      <c r="AD137" s="120"/>
      <c r="AE137" s="120"/>
      <c r="AF137" s="120"/>
      <c r="AG137" s="120"/>
      <c r="AH137" s="120"/>
      <c r="AI137" s="120"/>
      <c r="AJ137" s="120"/>
      <c r="AK137" s="120"/>
      <c r="AL137" s="120"/>
      <c r="AM137" s="120"/>
      <c r="AN137" s="120"/>
      <c r="AO137" s="120"/>
      <c r="AP137" s="120"/>
      <c r="AQ137" s="120"/>
      <c r="AR137" s="120"/>
    </row>
    <row r="138" spans="1:44" x14ac:dyDescent="0.2">
      <c r="A138" s="120"/>
      <c r="B138" s="171"/>
      <c r="C138" s="120"/>
      <c r="D138" s="120"/>
      <c r="E138" s="120"/>
      <c r="F138" s="120"/>
      <c r="G138" s="120"/>
      <c r="H138" s="120"/>
      <c r="I138" s="120"/>
      <c r="J138" s="222"/>
      <c r="K138" s="120"/>
      <c r="L138" s="222"/>
      <c r="M138" s="120"/>
      <c r="N138" s="222"/>
      <c r="O138" s="120"/>
      <c r="P138" s="120"/>
      <c r="Q138" s="223"/>
      <c r="R138" s="208"/>
      <c r="T138" s="208"/>
      <c r="U138" s="208"/>
      <c r="V138" s="208"/>
      <c r="W138" s="208"/>
      <c r="X138" s="208"/>
      <c r="Y138" s="120"/>
      <c r="Z138" s="120"/>
      <c r="AA138" s="120"/>
      <c r="AB138" s="120"/>
      <c r="AC138" s="120"/>
      <c r="AD138" s="120"/>
      <c r="AE138" s="120"/>
      <c r="AF138" s="120"/>
      <c r="AG138" s="120"/>
      <c r="AH138" s="120"/>
      <c r="AI138" s="120"/>
      <c r="AJ138" s="120"/>
      <c r="AK138" s="120"/>
      <c r="AL138" s="120"/>
      <c r="AM138" s="120"/>
      <c r="AN138" s="120"/>
      <c r="AO138" s="120"/>
      <c r="AP138" s="120"/>
      <c r="AQ138" s="120"/>
      <c r="AR138" s="120"/>
    </row>
    <row r="139" spans="1:44" x14ac:dyDescent="0.2">
      <c r="A139" s="120"/>
      <c r="B139" s="171"/>
      <c r="C139" s="120"/>
      <c r="D139" s="120"/>
      <c r="E139" s="120"/>
      <c r="F139" s="120"/>
      <c r="G139" s="120"/>
      <c r="H139" s="120"/>
      <c r="I139" s="120"/>
      <c r="J139" s="222"/>
      <c r="K139" s="120"/>
      <c r="L139" s="222"/>
      <c r="M139" s="120"/>
      <c r="N139" s="222"/>
      <c r="O139" s="120"/>
      <c r="P139" s="120"/>
      <c r="Q139" s="223"/>
      <c r="R139" s="208"/>
      <c r="T139" s="208"/>
      <c r="U139" s="208"/>
      <c r="V139" s="208"/>
      <c r="W139" s="208"/>
      <c r="X139" s="208"/>
      <c r="Y139" s="120"/>
      <c r="Z139" s="120"/>
      <c r="AA139" s="120"/>
      <c r="AB139" s="120"/>
      <c r="AC139" s="120"/>
      <c r="AD139" s="120"/>
      <c r="AE139" s="120"/>
      <c r="AF139" s="120"/>
      <c r="AG139" s="120"/>
      <c r="AH139" s="120"/>
      <c r="AI139" s="120"/>
      <c r="AJ139" s="120"/>
      <c r="AK139" s="120"/>
      <c r="AL139" s="120"/>
      <c r="AM139" s="120"/>
      <c r="AN139" s="120"/>
      <c r="AO139" s="120"/>
      <c r="AP139" s="120"/>
      <c r="AQ139" s="120"/>
      <c r="AR139" s="120"/>
    </row>
    <row r="140" spans="1:44" x14ac:dyDescent="0.2">
      <c r="A140" s="120"/>
      <c r="B140" s="171"/>
      <c r="C140" s="120"/>
      <c r="D140" s="120"/>
      <c r="E140" s="120"/>
      <c r="F140" s="120"/>
      <c r="G140" s="120"/>
      <c r="H140" s="120"/>
      <c r="I140" s="120"/>
      <c r="J140" s="222"/>
      <c r="K140" s="120"/>
      <c r="L140" s="222"/>
      <c r="M140" s="120"/>
      <c r="N140" s="222"/>
      <c r="O140" s="120"/>
      <c r="P140" s="120"/>
      <c r="Q140" s="223"/>
      <c r="R140" s="208"/>
      <c r="T140" s="208"/>
      <c r="U140" s="208"/>
      <c r="V140" s="208"/>
      <c r="W140" s="208"/>
      <c r="X140" s="208"/>
      <c r="Y140" s="120"/>
      <c r="Z140" s="120"/>
      <c r="AA140" s="120"/>
      <c r="AB140" s="120"/>
      <c r="AC140" s="120"/>
      <c r="AD140" s="120"/>
      <c r="AE140" s="120"/>
      <c r="AF140" s="120"/>
      <c r="AG140" s="120"/>
      <c r="AH140" s="120"/>
      <c r="AI140" s="120"/>
      <c r="AJ140" s="120"/>
      <c r="AK140" s="120"/>
      <c r="AL140" s="120"/>
      <c r="AM140" s="120"/>
      <c r="AN140" s="120"/>
      <c r="AO140" s="120"/>
      <c r="AP140" s="120"/>
      <c r="AQ140" s="120"/>
      <c r="AR140" s="120"/>
    </row>
    <row r="141" spans="1:44" x14ac:dyDescent="0.2">
      <c r="A141" s="120"/>
      <c r="B141" s="171"/>
      <c r="C141" s="120"/>
      <c r="D141" s="120"/>
      <c r="E141" s="120"/>
      <c r="F141" s="120"/>
      <c r="G141" s="120"/>
      <c r="H141" s="120"/>
      <c r="I141" s="120"/>
      <c r="J141" s="222"/>
      <c r="K141" s="120"/>
      <c r="L141" s="222"/>
      <c r="M141" s="120"/>
      <c r="N141" s="222"/>
      <c r="O141" s="120"/>
      <c r="P141" s="120"/>
      <c r="Q141" s="223"/>
      <c r="R141" s="208"/>
      <c r="T141" s="208"/>
      <c r="U141" s="208"/>
      <c r="V141" s="208"/>
      <c r="W141" s="208"/>
      <c r="X141" s="208"/>
      <c r="Y141" s="120"/>
      <c r="Z141" s="120"/>
      <c r="AA141" s="120"/>
      <c r="AB141" s="120"/>
      <c r="AC141" s="120"/>
      <c r="AD141" s="120"/>
      <c r="AE141" s="120"/>
      <c r="AF141" s="120"/>
      <c r="AG141" s="120"/>
      <c r="AH141" s="120"/>
      <c r="AI141" s="120"/>
      <c r="AJ141" s="120"/>
      <c r="AK141" s="120"/>
      <c r="AL141" s="120"/>
      <c r="AM141" s="120"/>
      <c r="AN141" s="120"/>
      <c r="AO141" s="120"/>
      <c r="AP141" s="120"/>
      <c r="AQ141" s="120"/>
      <c r="AR141" s="120"/>
    </row>
    <row r="142" spans="1:44" x14ac:dyDescent="0.2">
      <c r="A142" s="120"/>
      <c r="B142" s="171"/>
      <c r="C142" s="120"/>
      <c r="D142" s="120"/>
      <c r="E142" s="120"/>
      <c r="F142" s="120"/>
      <c r="G142" s="120"/>
      <c r="H142" s="120"/>
      <c r="I142" s="120"/>
      <c r="J142" s="222"/>
      <c r="K142" s="120"/>
      <c r="L142" s="222"/>
      <c r="M142" s="120"/>
      <c r="N142" s="222"/>
      <c r="O142" s="120"/>
      <c r="P142" s="120"/>
      <c r="Q142" s="223"/>
      <c r="R142" s="208"/>
      <c r="T142" s="208"/>
      <c r="U142" s="208"/>
      <c r="V142" s="208"/>
      <c r="W142" s="208"/>
      <c r="X142" s="208"/>
      <c r="Y142" s="120"/>
      <c r="Z142" s="120"/>
      <c r="AA142" s="120"/>
      <c r="AB142" s="120"/>
      <c r="AC142" s="120"/>
      <c r="AD142" s="120"/>
      <c r="AE142" s="120"/>
      <c r="AF142" s="120"/>
      <c r="AG142" s="120"/>
      <c r="AH142" s="120"/>
      <c r="AI142" s="120"/>
      <c r="AJ142" s="120"/>
      <c r="AK142" s="120"/>
      <c r="AL142" s="120"/>
      <c r="AM142" s="120"/>
      <c r="AN142" s="120"/>
      <c r="AO142" s="120"/>
      <c r="AP142" s="120"/>
      <c r="AQ142" s="120"/>
      <c r="AR142" s="120"/>
    </row>
    <row r="143" spans="1:44" x14ac:dyDescent="0.2">
      <c r="A143" s="120"/>
      <c r="B143" s="171"/>
      <c r="C143" s="120"/>
      <c r="D143" s="120"/>
      <c r="E143" s="120"/>
      <c r="F143" s="120"/>
      <c r="G143" s="120"/>
      <c r="H143" s="120"/>
      <c r="I143" s="120"/>
      <c r="J143" s="222"/>
      <c r="K143" s="120"/>
      <c r="L143" s="222"/>
      <c r="M143" s="120"/>
      <c r="N143" s="222"/>
      <c r="O143" s="120"/>
      <c r="P143" s="120"/>
      <c r="Q143" s="223"/>
      <c r="R143" s="208"/>
      <c r="T143" s="208"/>
      <c r="U143" s="208"/>
      <c r="V143" s="208"/>
      <c r="W143" s="208"/>
      <c r="X143" s="208"/>
      <c r="Y143" s="120"/>
      <c r="Z143" s="120"/>
      <c r="AA143" s="120"/>
      <c r="AB143" s="120"/>
      <c r="AC143" s="120"/>
      <c r="AD143" s="120"/>
      <c r="AE143" s="120"/>
      <c r="AF143" s="120"/>
      <c r="AG143" s="120"/>
      <c r="AH143" s="120"/>
      <c r="AI143" s="120"/>
      <c r="AJ143" s="120"/>
      <c r="AK143" s="120"/>
      <c r="AL143" s="120"/>
      <c r="AM143" s="120"/>
      <c r="AN143" s="120"/>
      <c r="AO143" s="120"/>
      <c r="AP143" s="120"/>
      <c r="AQ143" s="120"/>
      <c r="AR143" s="120"/>
    </row>
    <row r="144" spans="1:44" x14ac:dyDescent="0.2">
      <c r="A144" s="120"/>
      <c r="B144" s="171"/>
      <c r="C144" s="120"/>
      <c r="D144" s="120"/>
      <c r="E144" s="120"/>
      <c r="F144" s="120"/>
      <c r="G144" s="120"/>
      <c r="H144" s="120"/>
      <c r="I144" s="120"/>
      <c r="J144" s="222"/>
      <c r="K144" s="120"/>
      <c r="L144" s="222"/>
      <c r="M144" s="120"/>
      <c r="N144" s="222"/>
      <c r="O144" s="120"/>
      <c r="P144" s="120"/>
      <c r="Q144" s="207"/>
      <c r="R144" s="208"/>
      <c r="T144" s="208"/>
      <c r="U144" s="208"/>
      <c r="V144" s="208"/>
      <c r="W144" s="208"/>
      <c r="X144" s="208"/>
      <c r="Y144" s="120"/>
      <c r="Z144" s="120"/>
      <c r="AA144" s="120"/>
      <c r="AB144" s="120"/>
      <c r="AC144" s="120"/>
      <c r="AD144" s="120"/>
      <c r="AE144" s="120"/>
      <c r="AF144" s="120"/>
      <c r="AG144" s="120"/>
      <c r="AH144" s="120"/>
      <c r="AI144" s="120"/>
      <c r="AJ144" s="120"/>
      <c r="AK144" s="120"/>
      <c r="AL144" s="120"/>
      <c r="AM144" s="120"/>
      <c r="AN144" s="120"/>
      <c r="AO144" s="120"/>
      <c r="AP144" s="120"/>
      <c r="AQ144" s="120"/>
      <c r="AR144" s="120"/>
    </row>
    <row r="145" spans="1:44" x14ac:dyDescent="0.2">
      <c r="A145" s="120"/>
      <c r="B145" s="171"/>
      <c r="C145" s="120"/>
      <c r="D145" s="120"/>
      <c r="E145" s="120"/>
      <c r="F145" s="120"/>
      <c r="G145" s="120"/>
      <c r="H145" s="120"/>
      <c r="I145" s="120"/>
      <c r="J145" s="222"/>
      <c r="K145" s="120"/>
      <c r="L145" s="222"/>
      <c r="M145" s="120"/>
      <c r="N145" s="222"/>
      <c r="O145" s="120"/>
      <c r="P145" s="120"/>
      <c r="Q145" s="207"/>
      <c r="R145" s="208"/>
      <c r="T145" s="208"/>
      <c r="U145" s="208"/>
      <c r="V145" s="208"/>
      <c r="W145" s="208"/>
      <c r="X145" s="208"/>
      <c r="Y145" s="120"/>
      <c r="Z145" s="120"/>
      <c r="AA145" s="120"/>
      <c r="AB145" s="120"/>
      <c r="AC145" s="120"/>
      <c r="AD145" s="120"/>
      <c r="AE145" s="120"/>
      <c r="AF145" s="120"/>
      <c r="AG145" s="120"/>
      <c r="AH145" s="120"/>
      <c r="AI145" s="120"/>
      <c r="AJ145" s="120"/>
      <c r="AK145" s="120"/>
      <c r="AL145" s="120"/>
      <c r="AM145" s="120"/>
      <c r="AN145" s="120"/>
      <c r="AO145" s="120"/>
      <c r="AP145" s="120"/>
      <c r="AQ145" s="120"/>
      <c r="AR145" s="120"/>
    </row>
    <row r="146" spans="1:44" x14ac:dyDescent="0.2">
      <c r="A146" s="120"/>
      <c r="B146" s="171"/>
      <c r="C146" s="120"/>
      <c r="D146" s="120"/>
      <c r="E146" s="120"/>
      <c r="F146" s="120"/>
      <c r="G146" s="120"/>
      <c r="H146" s="120"/>
      <c r="I146" s="120"/>
      <c r="J146" s="222"/>
      <c r="K146" s="120"/>
      <c r="L146" s="222"/>
      <c r="M146" s="120"/>
      <c r="N146" s="222"/>
      <c r="O146" s="120"/>
      <c r="P146" s="120"/>
      <c r="Q146" s="207"/>
      <c r="R146" s="208"/>
      <c r="T146" s="208"/>
      <c r="U146" s="208"/>
      <c r="V146" s="208"/>
      <c r="W146" s="208"/>
      <c r="X146" s="208"/>
      <c r="Y146" s="120"/>
      <c r="Z146" s="120"/>
      <c r="AA146" s="120"/>
      <c r="AB146" s="120"/>
      <c r="AC146" s="120"/>
      <c r="AD146" s="120"/>
      <c r="AE146" s="120"/>
      <c r="AF146" s="120"/>
      <c r="AG146" s="120"/>
      <c r="AH146" s="120"/>
      <c r="AI146" s="120"/>
      <c r="AJ146" s="120"/>
      <c r="AK146" s="120"/>
      <c r="AL146" s="120"/>
      <c r="AM146" s="120"/>
      <c r="AN146" s="120"/>
      <c r="AO146" s="120"/>
      <c r="AP146" s="120"/>
      <c r="AQ146" s="120"/>
      <c r="AR146" s="120"/>
    </row>
    <row r="147" spans="1:44" x14ac:dyDescent="0.2">
      <c r="A147" s="120"/>
      <c r="B147" s="171"/>
      <c r="C147" s="120"/>
      <c r="D147" s="120"/>
      <c r="E147" s="120"/>
      <c r="F147" s="120"/>
      <c r="G147" s="120"/>
      <c r="H147" s="120"/>
      <c r="I147" s="120"/>
      <c r="J147" s="222"/>
      <c r="K147" s="120"/>
      <c r="L147" s="222"/>
      <c r="M147" s="120"/>
      <c r="N147" s="222"/>
      <c r="O147" s="120"/>
      <c r="P147" s="120"/>
      <c r="Q147" s="207"/>
      <c r="R147" s="208"/>
      <c r="T147" s="208"/>
      <c r="U147" s="208"/>
      <c r="V147" s="208"/>
      <c r="W147" s="208"/>
      <c r="X147" s="208"/>
      <c r="Y147" s="120"/>
      <c r="Z147" s="120"/>
      <c r="AA147" s="120"/>
      <c r="AB147" s="120"/>
      <c r="AC147" s="120"/>
      <c r="AD147" s="120"/>
      <c r="AE147" s="120"/>
      <c r="AF147" s="120"/>
      <c r="AG147" s="120"/>
      <c r="AH147" s="120"/>
      <c r="AI147" s="120"/>
      <c r="AJ147" s="120"/>
      <c r="AK147" s="120"/>
      <c r="AL147" s="120"/>
      <c r="AM147" s="120"/>
      <c r="AN147" s="120"/>
      <c r="AO147" s="120"/>
      <c r="AP147" s="120"/>
      <c r="AQ147" s="120"/>
      <c r="AR147" s="120"/>
    </row>
    <row r="148" spans="1:44" x14ac:dyDescent="0.2">
      <c r="A148" s="120"/>
      <c r="B148" s="171"/>
      <c r="C148" s="120"/>
      <c r="D148" s="120"/>
      <c r="E148" s="120"/>
      <c r="F148" s="120"/>
      <c r="G148" s="120"/>
      <c r="H148" s="120"/>
      <c r="I148" s="120"/>
      <c r="J148" s="222"/>
      <c r="K148" s="120"/>
      <c r="L148" s="222"/>
      <c r="M148" s="120"/>
      <c r="N148" s="222"/>
      <c r="O148" s="120"/>
      <c r="P148" s="120"/>
      <c r="Q148" s="207"/>
      <c r="R148" s="208"/>
      <c r="T148" s="208"/>
      <c r="U148" s="208"/>
      <c r="V148" s="208"/>
      <c r="W148" s="208"/>
      <c r="X148" s="208"/>
      <c r="Y148" s="120"/>
      <c r="Z148" s="120"/>
      <c r="AA148" s="120"/>
      <c r="AB148" s="120"/>
      <c r="AC148" s="120"/>
      <c r="AD148" s="120"/>
      <c r="AE148" s="120"/>
      <c r="AF148" s="120"/>
      <c r="AG148" s="120"/>
      <c r="AH148" s="120"/>
      <c r="AI148" s="120"/>
      <c r="AJ148" s="120"/>
      <c r="AK148" s="120"/>
      <c r="AL148" s="120"/>
      <c r="AM148" s="120"/>
      <c r="AN148" s="120"/>
      <c r="AO148" s="120"/>
      <c r="AP148" s="120"/>
      <c r="AQ148" s="120"/>
      <c r="AR148" s="120"/>
    </row>
    <row r="149" spans="1:44" x14ac:dyDescent="0.2">
      <c r="A149" s="120"/>
      <c r="B149" s="171"/>
      <c r="C149" s="120"/>
      <c r="D149" s="120"/>
      <c r="E149" s="120"/>
      <c r="F149" s="120"/>
      <c r="G149" s="120"/>
      <c r="H149" s="120"/>
      <c r="I149" s="120"/>
      <c r="J149" s="222"/>
      <c r="K149" s="120"/>
      <c r="L149" s="222"/>
      <c r="M149" s="120"/>
      <c r="N149" s="222"/>
      <c r="O149" s="120"/>
      <c r="P149" s="120"/>
      <c r="Q149" s="207"/>
      <c r="R149" s="208"/>
      <c r="T149" s="208"/>
      <c r="U149" s="208"/>
      <c r="V149" s="208"/>
      <c r="W149" s="208"/>
      <c r="X149" s="208"/>
      <c r="Y149" s="120"/>
      <c r="Z149" s="120"/>
      <c r="AA149" s="120"/>
      <c r="AB149" s="120"/>
      <c r="AC149" s="120"/>
      <c r="AD149" s="120"/>
      <c r="AE149" s="120"/>
      <c r="AF149" s="120"/>
      <c r="AG149" s="120"/>
      <c r="AH149" s="120"/>
      <c r="AI149" s="120"/>
      <c r="AJ149" s="120"/>
      <c r="AK149" s="120"/>
      <c r="AL149" s="120"/>
      <c r="AM149" s="120"/>
      <c r="AN149" s="120"/>
      <c r="AO149" s="120"/>
      <c r="AP149" s="120"/>
      <c r="AQ149" s="120"/>
      <c r="AR149" s="120"/>
    </row>
    <row r="150" spans="1:44" x14ac:dyDescent="0.2">
      <c r="A150" s="120"/>
      <c r="B150" s="171"/>
      <c r="C150" s="120"/>
      <c r="D150" s="120"/>
      <c r="E150" s="120"/>
      <c r="F150" s="120"/>
      <c r="G150" s="120"/>
      <c r="H150" s="120"/>
      <c r="I150" s="120"/>
      <c r="J150" s="222"/>
      <c r="K150" s="120"/>
      <c r="L150" s="222"/>
      <c r="M150" s="120"/>
      <c r="N150" s="222"/>
      <c r="O150" s="120"/>
      <c r="P150" s="120"/>
      <c r="Q150" s="207"/>
      <c r="R150" s="208"/>
      <c r="T150" s="208"/>
      <c r="U150" s="208"/>
      <c r="V150" s="208"/>
      <c r="W150" s="208"/>
      <c r="X150" s="208"/>
      <c r="Y150" s="120"/>
      <c r="Z150" s="120"/>
      <c r="AA150" s="120"/>
      <c r="AB150" s="120"/>
      <c r="AC150" s="120"/>
      <c r="AD150" s="120"/>
      <c r="AE150" s="120"/>
      <c r="AF150" s="120"/>
      <c r="AG150" s="120"/>
      <c r="AH150" s="120"/>
      <c r="AI150" s="120"/>
      <c r="AJ150" s="120"/>
      <c r="AK150" s="120"/>
      <c r="AL150" s="120"/>
      <c r="AM150" s="120"/>
      <c r="AN150" s="120"/>
      <c r="AO150" s="120"/>
      <c r="AP150" s="120"/>
      <c r="AQ150" s="120"/>
      <c r="AR150" s="120"/>
    </row>
    <row r="151" spans="1:44" x14ac:dyDescent="0.2">
      <c r="A151" s="120"/>
      <c r="B151" s="171"/>
      <c r="C151" s="120"/>
      <c r="D151" s="120"/>
      <c r="E151" s="120"/>
      <c r="F151" s="120"/>
      <c r="G151" s="120"/>
      <c r="H151" s="120"/>
      <c r="I151" s="120"/>
      <c r="J151" s="222"/>
      <c r="K151" s="120"/>
      <c r="L151" s="222"/>
      <c r="M151" s="120"/>
      <c r="N151" s="222"/>
      <c r="O151" s="120"/>
      <c r="P151" s="120"/>
      <c r="Q151" s="207"/>
      <c r="R151" s="208"/>
      <c r="T151" s="208"/>
      <c r="U151" s="208"/>
      <c r="V151" s="208"/>
      <c r="W151" s="208"/>
      <c r="X151" s="208"/>
      <c r="Y151" s="120"/>
      <c r="Z151" s="120"/>
      <c r="AA151" s="120"/>
      <c r="AB151" s="120"/>
      <c r="AC151" s="120"/>
      <c r="AD151" s="120"/>
      <c r="AE151" s="120"/>
      <c r="AF151" s="120"/>
      <c r="AG151" s="120"/>
      <c r="AH151" s="120"/>
      <c r="AI151" s="120"/>
      <c r="AJ151" s="120"/>
      <c r="AK151" s="120"/>
      <c r="AL151" s="120"/>
      <c r="AM151" s="120"/>
      <c r="AN151" s="120"/>
      <c r="AO151" s="120"/>
      <c r="AP151" s="120"/>
      <c r="AQ151" s="120"/>
      <c r="AR151" s="120"/>
    </row>
    <row r="152" spans="1:44" x14ac:dyDescent="0.2">
      <c r="A152" s="120"/>
      <c r="B152" s="171"/>
      <c r="C152" s="120"/>
      <c r="D152" s="120"/>
      <c r="E152" s="120"/>
      <c r="F152" s="120"/>
      <c r="G152" s="120"/>
      <c r="H152" s="120"/>
      <c r="I152" s="120"/>
      <c r="J152" s="222"/>
      <c r="K152" s="120"/>
      <c r="L152" s="222"/>
      <c r="M152" s="120"/>
      <c r="N152" s="222"/>
      <c r="O152" s="120"/>
      <c r="P152" s="120"/>
      <c r="Q152" s="207"/>
      <c r="R152" s="208"/>
      <c r="T152" s="208"/>
      <c r="U152" s="208"/>
      <c r="V152" s="208"/>
      <c r="W152" s="208"/>
      <c r="X152" s="208"/>
      <c r="Y152" s="120"/>
      <c r="Z152" s="120"/>
      <c r="AA152" s="120"/>
      <c r="AB152" s="120"/>
      <c r="AC152" s="120"/>
      <c r="AD152" s="120"/>
      <c r="AE152" s="120"/>
      <c r="AF152" s="120"/>
      <c r="AG152" s="120"/>
      <c r="AH152" s="120"/>
      <c r="AI152" s="120"/>
      <c r="AJ152" s="120"/>
      <c r="AK152" s="120"/>
      <c r="AL152" s="120"/>
      <c r="AM152" s="120"/>
      <c r="AN152" s="120"/>
      <c r="AO152" s="120"/>
      <c r="AP152" s="120"/>
      <c r="AQ152" s="120"/>
      <c r="AR152" s="120"/>
    </row>
    <row r="153" spans="1:44" x14ac:dyDescent="0.2">
      <c r="A153" s="120"/>
      <c r="B153" s="171"/>
      <c r="C153" s="120"/>
      <c r="D153" s="120"/>
      <c r="E153" s="120"/>
      <c r="F153" s="120"/>
      <c r="G153" s="120"/>
      <c r="H153" s="120"/>
      <c r="I153" s="120"/>
      <c r="J153" s="222"/>
      <c r="K153" s="120"/>
      <c r="L153" s="222"/>
      <c r="M153" s="120"/>
      <c r="N153" s="222"/>
      <c r="O153" s="120"/>
      <c r="P153" s="120"/>
      <c r="Q153" s="207"/>
      <c r="R153" s="208"/>
      <c r="T153" s="208"/>
      <c r="U153" s="208"/>
      <c r="V153" s="208"/>
      <c r="W153" s="208"/>
      <c r="X153" s="208"/>
      <c r="Y153" s="120"/>
      <c r="Z153" s="120"/>
      <c r="AA153" s="120"/>
      <c r="AB153" s="120"/>
      <c r="AC153" s="120"/>
      <c r="AD153" s="120"/>
      <c r="AE153" s="120"/>
      <c r="AF153" s="120"/>
      <c r="AG153" s="120"/>
      <c r="AH153" s="120"/>
      <c r="AI153" s="120"/>
      <c r="AJ153" s="120"/>
      <c r="AK153" s="120"/>
      <c r="AL153" s="120"/>
      <c r="AM153" s="120"/>
      <c r="AN153" s="120"/>
      <c r="AO153" s="120"/>
      <c r="AP153" s="120"/>
      <c r="AQ153" s="120"/>
      <c r="AR153" s="120"/>
    </row>
    <row r="154" spans="1:44" x14ac:dyDescent="0.2">
      <c r="A154" s="120"/>
      <c r="B154" s="171"/>
      <c r="C154" s="120"/>
      <c r="D154" s="120"/>
      <c r="E154" s="120"/>
      <c r="F154" s="120"/>
      <c r="G154" s="120"/>
      <c r="H154" s="120"/>
      <c r="I154" s="120"/>
      <c r="J154" s="222"/>
      <c r="K154" s="120"/>
      <c r="L154" s="222"/>
      <c r="M154" s="120"/>
      <c r="N154" s="222"/>
      <c r="O154" s="120"/>
      <c r="P154" s="120"/>
      <c r="Q154" s="207"/>
      <c r="R154" s="208"/>
      <c r="T154" s="208"/>
      <c r="U154" s="208"/>
      <c r="V154" s="208"/>
      <c r="W154" s="208"/>
      <c r="X154" s="208"/>
      <c r="Y154" s="120"/>
      <c r="Z154" s="120"/>
      <c r="AA154" s="120"/>
      <c r="AB154" s="120"/>
      <c r="AC154" s="120"/>
      <c r="AD154" s="120"/>
      <c r="AE154" s="120"/>
      <c r="AF154" s="120"/>
      <c r="AG154" s="120"/>
      <c r="AH154" s="120"/>
      <c r="AI154" s="120"/>
      <c r="AJ154" s="120"/>
      <c r="AK154" s="120"/>
      <c r="AL154" s="120"/>
      <c r="AM154" s="120"/>
      <c r="AN154" s="120"/>
      <c r="AO154" s="120"/>
      <c r="AP154" s="120"/>
      <c r="AQ154" s="120"/>
      <c r="AR154" s="120"/>
    </row>
    <row r="155" spans="1:44" x14ac:dyDescent="0.2">
      <c r="A155" s="120"/>
      <c r="B155" s="171"/>
      <c r="C155" s="120"/>
      <c r="D155" s="120"/>
      <c r="E155" s="120"/>
      <c r="F155" s="120"/>
      <c r="G155" s="120"/>
      <c r="H155" s="120"/>
      <c r="I155" s="120"/>
      <c r="J155" s="222"/>
      <c r="K155" s="120"/>
      <c r="L155" s="222"/>
      <c r="M155" s="120"/>
      <c r="N155" s="222"/>
      <c r="O155" s="120"/>
      <c r="P155" s="120"/>
      <c r="Q155" s="207"/>
      <c r="R155" s="208"/>
      <c r="T155" s="208"/>
      <c r="U155" s="208"/>
      <c r="V155" s="208"/>
      <c r="W155" s="208"/>
      <c r="X155" s="208"/>
      <c r="Y155" s="120"/>
      <c r="Z155" s="120"/>
      <c r="AA155" s="120"/>
      <c r="AB155" s="120"/>
      <c r="AC155" s="120"/>
      <c r="AD155" s="120"/>
      <c r="AE155" s="120"/>
      <c r="AF155" s="120"/>
      <c r="AG155" s="120"/>
      <c r="AH155" s="120"/>
      <c r="AI155" s="120"/>
      <c r="AJ155" s="120"/>
      <c r="AK155" s="120"/>
      <c r="AL155" s="120"/>
      <c r="AM155" s="120"/>
      <c r="AN155" s="120"/>
      <c r="AO155" s="120"/>
      <c r="AP155" s="120"/>
      <c r="AQ155" s="120"/>
      <c r="AR155" s="120"/>
    </row>
    <row r="156" spans="1:44" x14ac:dyDescent="0.2">
      <c r="A156" s="120"/>
      <c r="B156" s="171"/>
      <c r="C156" s="120"/>
      <c r="D156" s="120"/>
      <c r="E156" s="120"/>
      <c r="F156" s="120"/>
      <c r="G156" s="120"/>
      <c r="H156" s="120"/>
      <c r="I156" s="120"/>
      <c r="J156" s="222"/>
      <c r="K156" s="120"/>
      <c r="L156" s="222"/>
      <c r="M156" s="120"/>
      <c r="N156" s="222"/>
      <c r="O156" s="120"/>
      <c r="P156" s="120"/>
      <c r="Q156" s="207"/>
      <c r="R156" s="208"/>
      <c r="T156" s="208"/>
      <c r="U156" s="208"/>
      <c r="V156" s="208"/>
      <c r="W156" s="208"/>
      <c r="X156" s="208"/>
      <c r="Y156" s="120"/>
      <c r="Z156" s="120"/>
      <c r="AA156" s="120"/>
      <c r="AB156" s="120"/>
      <c r="AC156" s="120"/>
      <c r="AD156" s="120"/>
      <c r="AE156" s="120"/>
      <c r="AF156" s="120"/>
      <c r="AG156" s="120"/>
      <c r="AH156" s="120"/>
      <c r="AI156" s="120"/>
      <c r="AJ156" s="120"/>
      <c r="AK156" s="120"/>
      <c r="AL156" s="120"/>
      <c r="AM156" s="120"/>
      <c r="AN156" s="120"/>
      <c r="AO156" s="120"/>
      <c r="AP156" s="120"/>
      <c r="AQ156" s="120"/>
      <c r="AR156" s="120"/>
    </row>
    <row r="157" spans="1:44" x14ac:dyDescent="0.2">
      <c r="A157" s="120"/>
      <c r="B157" s="171"/>
      <c r="C157" s="120"/>
      <c r="D157" s="120"/>
      <c r="E157" s="120"/>
      <c r="F157" s="120"/>
      <c r="G157" s="120"/>
      <c r="H157" s="120"/>
      <c r="I157" s="120"/>
      <c r="J157" s="222"/>
      <c r="K157" s="120"/>
      <c r="L157" s="222"/>
      <c r="M157" s="120"/>
      <c r="N157" s="222"/>
      <c r="O157" s="120"/>
      <c r="P157" s="120"/>
      <c r="Q157" s="207"/>
      <c r="R157" s="208"/>
      <c r="T157" s="208"/>
      <c r="U157" s="208"/>
      <c r="V157" s="208"/>
      <c r="W157" s="208"/>
      <c r="X157" s="208"/>
      <c r="Y157" s="120"/>
      <c r="Z157" s="120"/>
      <c r="AA157" s="120"/>
      <c r="AB157" s="120"/>
      <c r="AC157" s="120"/>
      <c r="AD157" s="120"/>
      <c r="AE157" s="120"/>
      <c r="AF157" s="120"/>
      <c r="AG157" s="120"/>
      <c r="AH157" s="120"/>
      <c r="AI157" s="120"/>
      <c r="AJ157" s="120"/>
      <c r="AK157" s="120"/>
      <c r="AL157" s="120"/>
      <c r="AM157" s="120"/>
      <c r="AN157" s="120"/>
      <c r="AO157" s="120"/>
      <c r="AP157" s="120"/>
      <c r="AQ157" s="120"/>
      <c r="AR157" s="120"/>
    </row>
    <row r="158" spans="1:44" x14ac:dyDescent="0.2">
      <c r="A158" s="120"/>
      <c r="B158" s="171"/>
      <c r="C158" s="120"/>
      <c r="D158" s="120"/>
      <c r="E158" s="120"/>
      <c r="F158" s="120"/>
      <c r="G158" s="120"/>
      <c r="H158" s="120"/>
      <c r="I158" s="120"/>
      <c r="J158" s="222"/>
      <c r="K158" s="120"/>
      <c r="L158" s="222"/>
      <c r="M158" s="120"/>
      <c r="N158" s="222"/>
      <c r="O158" s="120"/>
      <c r="P158" s="120"/>
      <c r="Q158" s="207"/>
      <c r="R158" s="208"/>
      <c r="T158" s="208"/>
      <c r="U158" s="208"/>
      <c r="V158" s="208"/>
      <c r="W158" s="208"/>
      <c r="X158" s="208"/>
      <c r="Y158" s="120"/>
      <c r="Z158" s="120"/>
      <c r="AA158" s="120"/>
      <c r="AB158" s="120"/>
      <c r="AC158" s="120"/>
      <c r="AD158" s="120"/>
      <c r="AE158" s="120"/>
      <c r="AF158" s="120"/>
      <c r="AG158" s="120"/>
      <c r="AH158" s="120"/>
      <c r="AI158" s="120"/>
      <c r="AJ158" s="120"/>
      <c r="AK158" s="120"/>
      <c r="AL158" s="120"/>
      <c r="AM158" s="120"/>
      <c r="AN158" s="120"/>
      <c r="AO158" s="120"/>
      <c r="AP158" s="120"/>
      <c r="AQ158" s="120"/>
      <c r="AR158" s="120"/>
    </row>
    <row r="159" spans="1:44" x14ac:dyDescent="0.2">
      <c r="A159" s="120"/>
      <c r="B159" s="171"/>
      <c r="C159" s="120"/>
      <c r="D159" s="120"/>
      <c r="E159" s="120"/>
      <c r="F159" s="120"/>
      <c r="G159" s="120"/>
      <c r="H159" s="120"/>
      <c r="I159" s="120"/>
      <c r="J159" s="222"/>
      <c r="K159" s="120"/>
      <c r="L159" s="222"/>
      <c r="M159" s="120"/>
      <c r="N159" s="222"/>
      <c r="O159" s="120"/>
      <c r="P159" s="120"/>
      <c r="Q159" s="207"/>
      <c r="R159" s="208"/>
      <c r="T159" s="208"/>
      <c r="U159" s="208"/>
      <c r="V159" s="208"/>
      <c r="W159" s="208"/>
      <c r="X159" s="208"/>
      <c r="Y159" s="120"/>
      <c r="Z159" s="120"/>
      <c r="AA159" s="120"/>
      <c r="AB159" s="120"/>
      <c r="AC159" s="120"/>
      <c r="AD159" s="120"/>
      <c r="AE159" s="120"/>
      <c r="AF159" s="120"/>
      <c r="AG159" s="120"/>
      <c r="AH159" s="120"/>
      <c r="AI159" s="120"/>
      <c r="AJ159" s="120"/>
      <c r="AK159" s="120"/>
      <c r="AL159" s="120"/>
      <c r="AM159" s="120"/>
      <c r="AN159" s="120"/>
      <c r="AO159" s="120"/>
      <c r="AP159" s="120"/>
      <c r="AQ159" s="120"/>
      <c r="AR159" s="120"/>
    </row>
    <row r="160" spans="1:44" x14ac:dyDescent="0.2">
      <c r="A160" s="120"/>
      <c r="B160" s="171"/>
      <c r="C160" s="120"/>
      <c r="D160" s="120"/>
      <c r="E160" s="120"/>
      <c r="F160" s="120"/>
      <c r="G160" s="120"/>
      <c r="H160" s="120"/>
      <c r="I160" s="120"/>
      <c r="J160" s="222"/>
      <c r="K160" s="120"/>
      <c r="L160" s="222"/>
      <c r="M160" s="120"/>
      <c r="N160" s="222"/>
      <c r="O160" s="120"/>
      <c r="P160" s="120"/>
      <c r="Q160" s="207"/>
      <c r="R160" s="208"/>
      <c r="T160" s="208"/>
      <c r="U160" s="208"/>
      <c r="V160" s="208"/>
      <c r="W160" s="208"/>
      <c r="X160" s="208"/>
      <c r="Y160" s="120"/>
      <c r="Z160" s="120"/>
      <c r="AA160" s="120"/>
      <c r="AB160" s="120"/>
      <c r="AC160" s="120"/>
      <c r="AD160" s="120"/>
      <c r="AE160" s="120"/>
      <c r="AF160" s="120"/>
      <c r="AG160" s="120"/>
      <c r="AH160" s="120"/>
      <c r="AI160" s="120"/>
      <c r="AJ160" s="120"/>
      <c r="AK160" s="120"/>
      <c r="AL160" s="120"/>
      <c r="AM160" s="120"/>
      <c r="AN160" s="120"/>
      <c r="AO160" s="120"/>
      <c r="AP160" s="120"/>
      <c r="AQ160" s="120"/>
      <c r="AR160" s="120"/>
    </row>
    <row r="161" spans="1:44" x14ac:dyDescent="0.2">
      <c r="A161" s="120"/>
      <c r="B161" s="171"/>
      <c r="C161" s="120"/>
      <c r="D161" s="120"/>
      <c r="E161" s="120"/>
      <c r="F161" s="120"/>
      <c r="G161" s="120"/>
      <c r="H161" s="120"/>
      <c r="I161" s="120"/>
      <c r="J161" s="222"/>
      <c r="K161" s="120"/>
      <c r="L161" s="222"/>
      <c r="M161" s="120"/>
      <c r="N161" s="222"/>
      <c r="O161" s="120"/>
      <c r="P161" s="120"/>
      <c r="Q161" s="207"/>
      <c r="R161" s="208"/>
      <c r="T161" s="208"/>
      <c r="U161" s="208"/>
      <c r="V161" s="208"/>
      <c r="W161" s="208"/>
      <c r="X161" s="208"/>
      <c r="Y161" s="120"/>
      <c r="Z161" s="120"/>
      <c r="AA161" s="120"/>
      <c r="AB161" s="120"/>
      <c r="AC161" s="120"/>
      <c r="AD161" s="120"/>
      <c r="AE161" s="120"/>
      <c r="AF161" s="120"/>
      <c r="AG161" s="120"/>
      <c r="AH161" s="120"/>
      <c r="AI161" s="120"/>
      <c r="AJ161" s="120"/>
      <c r="AK161" s="120"/>
      <c r="AL161" s="120"/>
      <c r="AM161" s="120"/>
      <c r="AN161" s="120"/>
      <c r="AO161" s="120"/>
      <c r="AP161" s="120"/>
      <c r="AQ161" s="120"/>
      <c r="AR161" s="120"/>
    </row>
    <row r="162" spans="1:44" x14ac:dyDescent="0.2">
      <c r="A162" s="120"/>
      <c r="B162" s="171"/>
      <c r="C162" s="120"/>
      <c r="D162" s="120"/>
      <c r="E162" s="120"/>
      <c r="F162" s="120"/>
      <c r="G162" s="120"/>
      <c r="H162" s="120"/>
      <c r="I162" s="120"/>
      <c r="J162" s="222"/>
      <c r="K162" s="120"/>
      <c r="L162" s="222"/>
      <c r="M162" s="120"/>
      <c r="N162" s="222"/>
      <c r="O162" s="120"/>
      <c r="P162" s="120"/>
      <c r="Q162" s="207"/>
      <c r="R162" s="208"/>
      <c r="T162" s="208"/>
      <c r="U162" s="208"/>
      <c r="V162" s="208"/>
      <c r="W162" s="208"/>
      <c r="X162" s="208"/>
      <c r="Y162" s="120"/>
      <c r="Z162" s="120"/>
      <c r="AA162" s="120"/>
      <c r="AB162" s="120"/>
      <c r="AC162" s="120"/>
      <c r="AD162" s="120"/>
      <c r="AE162" s="120"/>
      <c r="AF162" s="120"/>
      <c r="AG162" s="120"/>
      <c r="AH162" s="120"/>
      <c r="AI162" s="120"/>
      <c r="AJ162" s="120"/>
      <c r="AK162" s="120"/>
      <c r="AL162" s="120"/>
      <c r="AM162" s="120"/>
      <c r="AN162" s="120"/>
      <c r="AO162" s="120"/>
      <c r="AP162" s="120"/>
      <c r="AQ162" s="120"/>
      <c r="AR162" s="120"/>
    </row>
    <row r="163" spans="1:44" x14ac:dyDescent="0.2">
      <c r="A163" s="120"/>
      <c r="B163" s="171"/>
      <c r="C163" s="120"/>
      <c r="D163" s="120"/>
      <c r="E163" s="120"/>
      <c r="F163" s="120"/>
      <c r="G163" s="120"/>
      <c r="H163" s="120"/>
      <c r="I163" s="120"/>
      <c r="J163" s="222"/>
      <c r="K163" s="120"/>
      <c r="L163" s="222"/>
      <c r="M163" s="120"/>
      <c r="N163" s="222"/>
      <c r="O163" s="120"/>
      <c r="P163" s="120"/>
      <c r="Q163" s="207"/>
      <c r="R163" s="208"/>
      <c r="T163" s="208"/>
      <c r="U163" s="208"/>
      <c r="V163" s="208"/>
      <c r="W163" s="208"/>
      <c r="X163" s="208"/>
      <c r="Y163" s="120"/>
      <c r="Z163" s="120"/>
      <c r="AA163" s="120"/>
      <c r="AB163" s="120"/>
      <c r="AC163" s="120"/>
      <c r="AD163" s="120"/>
      <c r="AE163" s="120"/>
      <c r="AF163" s="120"/>
      <c r="AG163" s="120"/>
      <c r="AH163" s="120"/>
      <c r="AI163" s="120"/>
      <c r="AJ163" s="120"/>
      <c r="AK163" s="120"/>
      <c r="AL163" s="120"/>
      <c r="AM163" s="120"/>
      <c r="AN163" s="120"/>
      <c r="AO163" s="120"/>
      <c r="AP163" s="120"/>
      <c r="AQ163" s="120"/>
      <c r="AR163" s="120"/>
    </row>
    <row r="164" spans="1:44" x14ac:dyDescent="0.2">
      <c r="A164" s="120"/>
      <c r="B164" s="171"/>
      <c r="C164" s="120"/>
      <c r="D164" s="120"/>
      <c r="E164" s="120"/>
      <c r="F164" s="120"/>
      <c r="G164" s="120"/>
      <c r="H164" s="120"/>
      <c r="I164" s="120"/>
      <c r="J164" s="222"/>
      <c r="K164" s="120"/>
      <c r="L164" s="222"/>
      <c r="M164" s="120"/>
      <c r="N164" s="222"/>
      <c r="O164" s="120"/>
      <c r="P164" s="120"/>
      <c r="Q164" s="207"/>
      <c r="R164" s="208"/>
      <c r="T164" s="208"/>
      <c r="U164" s="208"/>
      <c r="V164" s="208"/>
      <c r="W164" s="208"/>
      <c r="X164" s="208"/>
      <c r="Y164" s="120"/>
      <c r="Z164" s="120"/>
      <c r="AA164" s="120"/>
      <c r="AB164" s="120"/>
      <c r="AC164" s="120"/>
      <c r="AD164" s="120"/>
      <c r="AE164" s="120"/>
      <c r="AF164" s="120"/>
      <c r="AG164" s="120"/>
      <c r="AH164" s="120"/>
      <c r="AI164" s="120"/>
      <c r="AJ164" s="120"/>
      <c r="AK164" s="120"/>
      <c r="AL164" s="120"/>
      <c r="AM164" s="120"/>
      <c r="AN164" s="120"/>
      <c r="AO164" s="120"/>
      <c r="AP164" s="120"/>
      <c r="AQ164" s="120"/>
      <c r="AR164" s="120"/>
    </row>
    <row r="165" spans="1:44" x14ac:dyDescent="0.2">
      <c r="A165" s="120"/>
      <c r="B165" s="171"/>
      <c r="C165" s="120"/>
      <c r="D165" s="120"/>
      <c r="E165" s="120"/>
      <c r="F165" s="120"/>
      <c r="G165" s="120"/>
      <c r="H165" s="120"/>
      <c r="I165" s="120"/>
      <c r="J165" s="222"/>
      <c r="K165" s="120"/>
      <c r="L165" s="222"/>
      <c r="M165" s="120"/>
      <c r="N165" s="222"/>
      <c r="O165" s="120"/>
      <c r="P165" s="120"/>
      <c r="Q165" s="207"/>
      <c r="R165" s="208"/>
      <c r="T165" s="208"/>
      <c r="U165" s="208"/>
      <c r="V165" s="208"/>
      <c r="W165" s="208"/>
      <c r="X165" s="208"/>
      <c r="Y165" s="120"/>
      <c r="Z165" s="120"/>
      <c r="AA165" s="120"/>
      <c r="AB165" s="120"/>
      <c r="AC165" s="120"/>
      <c r="AD165" s="120"/>
      <c r="AE165" s="120"/>
      <c r="AF165" s="120"/>
      <c r="AG165" s="120"/>
      <c r="AH165" s="120"/>
      <c r="AI165" s="120"/>
      <c r="AJ165" s="120"/>
      <c r="AK165" s="120"/>
      <c r="AL165" s="120"/>
      <c r="AM165" s="120"/>
      <c r="AN165" s="120"/>
      <c r="AO165" s="120"/>
      <c r="AP165" s="120"/>
      <c r="AQ165" s="120"/>
      <c r="AR165" s="120"/>
    </row>
    <row r="166" spans="1:44" x14ac:dyDescent="0.2">
      <c r="A166" s="120"/>
      <c r="B166" s="171"/>
      <c r="C166" s="120"/>
      <c r="D166" s="120"/>
      <c r="E166" s="120"/>
      <c r="F166" s="120"/>
      <c r="G166" s="120"/>
      <c r="H166" s="120"/>
      <c r="I166" s="120"/>
      <c r="J166" s="222"/>
      <c r="K166" s="120"/>
      <c r="L166" s="222"/>
      <c r="M166" s="120"/>
      <c r="N166" s="222"/>
      <c r="O166" s="120"/>
      <c r="P166" s="120"/>
      <c r="Q166" s="207"/>
      <c r="R166" s="208"/>
      <c r="T166" s="208"/>
      <c r="U166" s="208"/>
      <c r="V166" s="208"/>
      <c r="W166" s="208"/>
      <c r="X166" s="208"/>
      <c r="Y166" s="120"/>
      <c r="Z166" s="120"/>
      <c r="AA166" s="120"/>
      <c r="AB166" s="120"/>
      <c r="AC166" s="120"/>
      <c r="AD166" s="120"/>
      <c r="AE166" s="120"/>
      <c r="AF166" s="120"/>
      <c r="AG166" s="120"/>
      <c r="AH166" s="120"/>
      <c r="AI166" s="120"/>
      <c r="AJ166" s="120"/>
      <c r="AK166" s="120"/>
      <c r="AL166" s="120"/>
      <c r="AM166" s="120"/>
      <c r="AN166" s="120"/>
      <c r="AO166" s="120"/>
      <c r="AP166" s="120"/>
      <c r="AQ166" s="120"/>
      <c r="AR166" s="120"/>
    </row>
    <row r="167" spans="1:44" x14ac:dyDescent="0.2">
      <c r="A167" s="120"/>
      <c r="B167" s="171"/>
      <c r="C167" s="120"/>
      <c r="D167" s="120"/>
      <c r="E167" s="120"/>
      <c r="F167" s="120"/>
      <c r="G167" s="120"/>
      <c r="H167" s="120"/>
      <c r="I167" s="120"/>
      <c r="J167" s="222"/>
      <c r="K167" s="120"/>
      <c r="L167" s="222"/>
      <c r="M167" s="120"/>
      <c r="N167" s="222"/>
      <c r="O167" s="120"/>
      <c r="P167" s="120"/>
      <c r="Q167" s="207"/>
      <c r="R167" s="208"/>
      <c r="T167" s="208"/>
      <c r="U167" s="208"/>
      <c r="V167" s="208"/>
      <c r="W167" s="208"/>
      <c r="X167" s="208"/>
      <c r="Y167" s="120"/>
      <c r="Z167" s="120"/>
      <c r="AA167" s="120"/>
      <c r="AB167" s="120"/>
      <c r="AC167" s="120"/>
      <c r="AD167" s="120"/>
      <c r="AE167" s="120"/>
      <c r="AF167" s="120"/>
      <c r="AG167" s="120"/>
      <c r="AH167" s="120"/>
      <c r="AI167" s="120"/>
      <c r="AJ167" s="120"/>
      <c r="AK167" s="120"/>
      <c r="AL167" s="120"/>
      <c r="AM167" s="120"/>
      <c r="AN167" s="120"/>
      <c r="AO167" s="120"/>
      <c r="AP167" s="120"/>
      <c r="AQ167" s="120"/>
      <c r="AR167" s="120"/>
    </row>
    <row r="168" spans="1:44" x14ac:dyDescent="0.2">
      <c r="A168" s="120"/>
      <c r="B168" s="171"/>
      <c r="C168" s="120"/>
      <c r="D168" s="120"/>
      <c r="E168" s="120"/>
      <c r="F168" s="120"/>
      <c r="G168" s="120"/>
      <c r="H168" s="120"/>
      <c r="I168" s="120"/>
      <c r="J168" s="222"/>
      <c r="K168" s="120"/>
      <c r="L168" s="222"/>
      <c r="M168" s="120"/>
      <c r="N168" s="222"/>
      <c r="O168" s="120"/>
      <c r="P168" s="120"/>
      <c r="Q168" s="207"/>
      <c r="R168" s="208"/>
      <c r="T168" s="208"/>
      <c r="U168" s="208"/>
      <c r="V168" s="208"/>
      <c r="W168" s="208"/>
      <c r="X168" s="208"/>
      <c r="Y168" s="120"/>
      <c r="Z168" s="120"/>
      <c r="AA168" s="120"/>
      <c r="AB168" s="120"/>
      <c r="AC168" s="120"/>
      <c r="AD168" s="120"/>
      <c r="AE168" s="120"/>
      <c r="AF168" s="120"/>
      <c r="AG168" s="120"/>
      <c r="AH168" s="120"/>
      <c r="AI168" s="120"/>
      <c r="AJ168" s="120"/>
      <c r="AK168" s="120"/>
      <c r="AL168" s="120"/>
      <c r="AM168" s="120"/>
      <c r="AN168" s="120"/>
      <c r="AO168" s="120"/>
      <c r="AP168" s="120"/>
      <c r="AQ168" s="120"/>
      <c r="AR168" s="120"/>
    </row>
    <row r="169" spans="1:44" x14ac:dyDescent="0.2">
      <c r="A169" s="120"/>
      <c r="B169" s="171"/>
      <c r="C169" s="120"/>
      <c r="D169" s="120"/>
      <c r="E169" s="120"/>
      <c r="F169" s="120"/>
      <c r="G169" s="120"/>
      <c r="H169" s="120"/>
      <c r="I169" s="120"/>
      <c r="J169" s="222"/>
      <c r="K169" s="120"/>
      <c r="L169" s="222"/>
      <c r="M169" s="120"/>
      <c r="N169" s="222"/>
      <c r="O169" s="120"/>
      <c r="P169" s="120"/>
      <c r="Q169" s="207"/>
      <c r="R169" s="208"/>
      <c r="T169" s="208"/>
      <c r="U169" s="208"/>
      <c r="V169" s="208"/>
      <c r="W169" s="208"/>
      <c r="X169" s="208"/>
      <c r="Y169" s="120"/>
      <c r="Z169" s="120"/>
      <c r="AA169" s="120"/>
      <c r="AB169" s="120"/>
      <c r="AC169" s="120"/>
      <c r="AD169" s="120"/>
      <c r="AE169" s="120"/>
      <c r="AF169" s="120"/>
      <c r="AG169" s="120"/>
      <c r="AH169" s="120"/>
      <c r="AI169" s="120"/>
      <c r="AJ169" s="120"/>
      <c r="AK169" s="120"/>
      <c r="AL169" s="120"/>
      <c r="AM169" s="120"/>
      <c r="AN169" s="120"/>
      <c r="AO169" s="120"/>
      <c r="AP169" s="120"/>
      <c r="AQ169" s="120"/>
      <c r="AR169" s="120"/>
    </row>
    <row r="170" spans="1:44" x14ac:dyDescent="0.2">
      <c r="A170" s="120"/>
      <c r="B170" s="171"/>
      <c r="C170" s="120"/>
      <c r="D170" s="120"/>
      <c r="E170" s="120"/>
      <c r="F170" s="120"/>
      <c r="G170" s="120"/>
      <c r="H170" s="120"/>
      <c r="I170" s="120"/>
      <c r="J170" s="222"/>
      <c r="K170" s="120"/>
      <c r="L170" s="222"/>
      <c r="M170" s="120"/>
      <c r="N170" s="222"/>
      <c r="O170" s="120"/>
      <c r="P170" s="120"/>
      <c r="Q170" s="207"/>
      <c r="R170" s="208"/>
      <c r="T170" s="208"/>
      <c r="U170" s="208"/>
      <c r="V170" s="208"/>
      <c r="W170" s="208"/>
      <c r="X170" s="208"/>
      <c r="Y170" s="120"/>
      <c r="Z170" s="120"/>
      <c r="AA170" s="120"/>
      <c r="AB170" s="120"/>
      <c r="AC170" s="120"/>
      <c r="AD170" s="120"/>
      <c r="AE170" s="120"/>
      <c r="AF170" s="120"/>
      <c r="AG170" s="120"/>
      <c r="AH170" s="120"/>
      <c r="AI170" s="120"/>
      <c r="AJ170" s="120"/>
      <c r="AK170" s="120"/>
      <c r="AL170" s="120"/>
      <c r="AM170" s="120"/>
      <c r="AN170" s="120"/>
      <c r="AO170" s="120"/>
      <c r="AP170" s="120"/>
      <c r="AQ170" s="120"/>
      <c r="AR170" s="120"/>
    </row>
    <row r="171" spans="1:44" x14ac:dyDescent="0.2">
      <c r="A171" s="120"/>
      <c r="B171" s="171"/>
      <c r="C171" s="120"/>
      <c r="D171" s="120"/>
      <c r="E171" s="120"/>
      <c r="F171" s="120"/>
      <c r="G171" s="120"/>
      <c r="H171" s="120"/>
      <c r="I171" s="120"/>
      <c r="J171" s="222"/>
      <c r="K171" s="120"/>
      <c r="L171" s="222"/>
      <c r="M171" s="120"/>
      <c r="N171" s="222"/>
      <c r="O171" s="120"/>
      <c r="P171" s="120"/>
      <c r="Q171" s="207"/>
      <c r="R171" s="208"/>
      <c r="T171" s="208"/>
      <c r="U171" s="208"/>
      <c r="V171" s="208"/>
      <c r="W171" s="208"/>
      <c r="X171" s="208"/>
      <c r="Y171" s="120"/>
      <c r="Z171" s="120"/>
      <c r="AA171" s="120"/>
      <c r="AB171" s="120"/>
      <c r="AC171" s="120"/>
      <c r="AD171" s="120"/>
      <c r="AE171" s="120"/>
      <c r="AF171" s="120"/>
      <c r="AG171" s="120"/>
      <c r="AH171" s="120"/>
      <c r="AI171" s="120"/>
      <c r="AJ171" s="120"/>
      <c r="AK171" s="120"/>
      <c r="AL171" s="120"/>
      <c r="AM171" s="120"/>
      <c r="AN171" s="120"/>
      <c r="AO171" s="120"/>
      <c r="AP171" s="120"/>
      <c r="AQ171" s="120"/>
      <c r="AR171" s="120"/>
    </row>
    <row r="172" spans="1:44" x14ac:dyDescent="0.2">
      <c r="A172" s="120"/>
      <c r="B172" s="171"/>
      <c r="C172" s="120"/>
      <c r="D172" s="120"/>
      <c r="E172" s="120"/>
      <c r="F172" s="120"/>
      <c r="G172" s="120"/>
      <c r="H172" s="120"/>
      <c r="I172" s="120"/>
      <c r="J172" s="222"/>
      <c r="K172" s="120"/>
      <c r="L172" s="222"/>
      <c r="M172" s="120"/>
      <c r="N172" s="222"/>
      <c r="O172" s="120"/>
      <c r="P172" s="120"/>
      <c r="Q172" s="207"/>
      <c r="R172" s="208"/>
      <c r="T172" s="208"/>
      <c r="U172" s="208"/>
      <c r="V172" s="208"/>
      <c r="W172" s="208"/>
      <c r="X172" s="208"/>
      <c r="Y172" s="120"/>
      <c r="Z172" s="120"/>
      <c r="AA172" s="120"/>
      <c r="AB172" s="120"/>
      <c r="AC172" s="120"/>
      <c r="AD172" s="120"/>
      <c r="AE172" s="120"/>
      <c r="AF172" s="120"/>
      <c r="AG172" s="120"/>
      <c r="AH172" s="120"/>
      <c r="AI172" s="120"/>
      <c r="AJ172" s="120"/>
      <c r="AK172" s="120"/>
      <c r="AL172" s="120"/>
      <c r="AM172" s="120"/>
      <c r="AN172" s="120"/>
      <c r="AO172" s="120"/>
      <c r="AP172" s="120"/>
      <c r="AQ172" s="120"/>
      <c r="AR172" s="120"/>
    </row>
    <row r="173" spans="1:44" x14ac:dyDescent="0.2">
      <c r="A173" s="120"/>
      <c r="B173" s="171"/>
      <c r="C173" s="120"/>
      <c r="D173" s="120"/>
      <c r="E173" s="120"/>
      <c r="F173" s="120"/>
      <c r="G173" s="120"/>
      <c r="H173" s="120"/>
      <c r="I173" s="120"/>
      <c r="J173" s="222"/>
      <c r="K173" s="120"/>
      <c r="L173" s="222"/>
      <c r="M173" s="120"/>
      <c r="N173" s="222"/>
      <c r="O173" s="120"/>
      <c r="P173" s="120"/>
      <c r="Q173" s="207"/>
      <c r="R173" s="208"/>
      <c r="T173" s="208"/>
      <c r="U173" s="208"/>
      <c r="V173" s="208"/>
      <c r="W173" s="208"/>
      <c r="X173" s="208"/>
      <c r="Y173" s="120"/>
      <c r="Z173" s="120"/>
      <c r="AA173" s="120"/>
      <c r="AB173" s="120"/>
      <c r="AC173" s="120"/>
      <c r="AD173" s="120"/>
      <c r="AE173" s="120"/>
      <c r="AF173" s="120"/>
      <c r="AG173" s="120"/>
      <c r="AH173" s="120"/>
      <c r="AI173" s="120"/>
      <c r="AJ173" s="120"/>
      <c r="AK173" s="120"/>
      <c r="AL173" s="120"/>
      <c r="AM173" s="120"/>
      <c r="AN173" s="120"/>
      <c r="AO173" s="120"/>
      <c r="AP173" s="120"/>
      <c r="AQ173" s="120"/>
      <c r="AR173" s="120"/>
    </row>
    <row r="174" spans="1:44" x14ac:dyDescent="0.2">
      <c r="A174" s="120"/>
      <c r="B174" s="171"/>
      <c r="C174" s="120"/>
      <c r="D174" s="120"/>
      <c r="E174" s="120"/>
      <c r="F174" s="120"/>
      <c r="G174" s="120"/>
      <c r="H174" s="120"/>
      <c r="I174" s="120"/>
      <c r="J174" s="222"/>
      <c r="K174" s="120"/>
      <c r="L174" s="222"/>
      <c r="M174" s="120"/>
      <c r="N174" s="222"/>
      <c r="O174" s="120"/>
      <c r="P174" s="120"/>
      <c r="Q174" s="207"/>
      <c r="R174" s="208"/>
      <c r="T174" s="208"/>
      <c r="U174" s="208"/>
      <c r="V174" s="208"/>
      <c r="W174" s="208"/>
      <c r="X174" s="208"/>
      <c r="Y174" s="120"/>
      <c r="Z174" s="120"/>
      <c r="AA174" s="120"/>
      <c r="AB174" s="120"/>
      <c r="AC174" s="120"/>
      <c r="AD174" s="120"/>
      <c r="AE174" s="120"/>
      <c r="AF174" s="120"/>
      <c r="AG174" s="120"/>
      <c r="AH174" s="120"/>
      <c r="AI174" s="120"/>
      <c r="AJ174" s="120"/>
      <c r="AK174" s="120"/>
      <c r="AL174" s="120"/>
      <c r="AM174" s="120"/>
      <c r="AN174" s="120"/>
      <c r="AO174" s="120"/>
      <c r="AP174" s="120"/>
      <c r="AQ174" s="120"/>
      <c r="AR174" s="120"/>
    </row>
    <row r="175" spans="1:44" x14ac:dyDescent="0.2">
      <c r="A175" s="120"/>
      <c r="B175" s="171"/>
      <c r="C175" s="120"/>
      <c r="D175" s="120"/>
      <c r="E175" s="120"/>
      <c r="F175" s="120"/>
      <c r="G175" s="120"/>
      <c r="H175" s="120"/>
      <c r="I175" s="120"/>
      <c r="J175" s="222"/>
      <c r="K175" s="120"/>
      <c r="L175" s="222"/>
      <c r="M175" s="120"/>
      <c r="N175" s="222"/>
      <c r="O175" s="120"/>
      <c r="P175" s="120"/>
      <c r="Q175" s="207"/>
      <c r="R175" s="208"/>
      <c r="T175" s="208"/>
      <c r="U175" s="208"/>
      <c r="V175" s="208"/>
      <c r="W175" s="208"/>
      <c r="X175" s="208"/>
      <c r="Y175" s="120"/>
      <c r="Z175" s="120"/>
      <c r="AA175" s="120"/>
      <c r="AB175" s="120"/>
      <c r="AC175" s="120"/>
      <c r="AD175" s="120"/>
      <c r="AE175" s="120"/>
      <c r="AF175" s="120"/>
      <c r="AG175" s="120"/>
      <c r="AH175" s="120"/>
      <c r="AI175" s="120"/>
      <c r="AJ175" s="120"/>
      <c r="AK175" s="120"/>
      <c r="AL175" s="120"/>
      <c r="AM175" s="120"/>
      <c r="AN175" s="120"/>
      <c r="AO175" s="120"/>
      <c r="AP175" s="120"/>
      <c r="AQ175" s="120"/>
      <c r="AR175" s="120"/>
    </row>
    <row r="176" spans="1:44" x14ac:dyDescent="0.2">
      <c r="A176" s="120"/>
      <c r="B176" s="171"/>
      <c r="C176" s="120"/>
      <c r="D176" s="120"/>
      <c r="E176" s="120"/>
      <c r="F176" s="120"/>
      <c r="G176" s="120"/>
      <c r="H176" s="120"/>
      <c r="I176" s="120"/>
      <c r="J176" s="222"/>
      <c r="K176" s="120"/>
      <c r="L176" s="222"/>
      <c r="M176" s="120"/>
      <c r="N176" s="222"/>
      <c r="O176" s="120"/>
      <c r="P176" s="120"/>
      <c r="Q176" s="207"/>
      <c r="R176" s="208"/>
      <c r="T176" s="208"/>
      <c r="U176" s="208"/>
      <c r="V176" s="208"/>
      <c r="W176" s="208"/>
      <c r="X176" s="208"/>
      <c r="Y176" s="120"/>
      <c r="Z176" s="120"/>
      <c r="AA176" s="120"/>
      <c r="AB176" s="120"/>
      <c r="AC176" s="120"/>
      <c r="AD176" s="120"/>
      <c r="AE176" s="120"/>
      <c r="AF176" s="120"/>
      <c r="AG176" s="120"/>
      <c r="AH176" s="120"/>
      <c r="AI176" s="120"/>
      <c r="AJ176" s="120"/>
      <c r="AK176" s="120"/>
      <c r="AL176" s="120"/>
      <c r="AM176" s="120"/>
      <c r="AN176" s="120"/>
      <c r="AO176" s="120"/>
      <c r="AP176" s="120"/>
      <c r="AQ176" s="120"/>
      <c r="AR176" s="120"/>
    </row>
    <row r="177" spans="1:44" x14ac:dyDescent="0.2">
      <c r="A177" s="120"/>
      <c r="B177" s="171"/>
      <c r="C177" s="120"/>
      <c r="D177" s="120"/>
      <c r="E177" s="120"/>
      <c r="F177" s="120"/>
      <c r="G177" s="120"/>
      <c r="H177" s="120"/>
      <c r="I177" s="120"/>
      <c r="J177" s="222"/>
      <c r="K177" s="120"/>
      <c r="L177" s="222"/>
      <c r="M177" s="120"/>
      <c r="N177" s="222"/>
      <c r="O177" s="120"/>
      <c r="P177" s="120"/>
      <c r="Q177" s="207"/>
      <c r="R177" s="208"/>
      <c r="T177" s="208"/>
      <c r="U177" s="208"/>
      <c r="V177" s="208"/>
      <c r="W177" s="208"/>
      <c r="X177" s="208"/>
      <c r="Y177" s="120"/>
      <c r="Z177" s="120"/>
      <c r="AA177" s="120"/>
      <c r="AB177" s="120"/>
      <c r="AC177" s="120"/>
      <c r="AD177" s="120"/>
      <c r="AE177" s="120"/>
      <c r="AF177" s="120"/>
      <c r="AG177" s="120"/>
      <c r="AH177" s="120"/>
      <c r="AI177" s="120"/>
      <c r="AJ177" s="120"/>
      <c r="AK177" s="120"/>
      <c r="AL177" s="120"/>
      <c r="AM177" s="120"/>
      <c r="AN177" s="120"/>
      <c r="AO177" s="120"/>
      <c r="AP177" s="120"/>
      <c r="AQ177" s="120"/>
      <c r="AR177" s="120"/>
    </row>
    <row r="178" spans="1:44" x14ac:dyDescent="0.2">
      <c r="A178" s="120"/>
      <c r="B178" s="171"/>
      <c r="C178" s="120"/>
      <c r="D178" s="120"/>
      <c r="E178" s="120"/>
      <c r="F178" s="120"/>
      <c r="G178" s="120"/>
      <c r="H178" s="120"/>
      <c r="I178" s="120"/>
      <c r="J178" s="222"/>
      <c r="K178" s="120"/>
      <c r="L178" s="222"/>
      <c r="M178" s="120"/>
      <c r="N178" s="222"/>
      <c r="O178" s="120"/>
      <c r="P178" s="120"/>
      <c r="Q178" s="207"/>
      <c r="R178" s="208"/>
      <c r="T178" s="208"/>
      <c r="U178" s="208"/>
      <c r="V178" s="208"/>
      <c r="W178" s="208"/>
      <c r="X178" s="208"/>
      <c r="Y178" s="120"/>
      <c r="Z178" s="120"/>
      <c r="AA178" s="120"/>
      <c r="AB178" s="120"/>
      <c r="AC178" s="120"/>
      <c r="AD178" s="120"/>
      <c r="AE178" s="120"/>
      <c r="AF178" s="120"/>
      <c r="AG178" s="120"/>
      <c r="AH178" s="120"/>
      <c r="AI178" s="120"/>
      <c r="AJ178" s="120"/>
      <c r="AK178" s="120"/>
      <c r="AL178" s="120"/>
      <c r="AM178" s="120"/>
      <c r="AN178" s="120"/>
      <c r="AO178" s="120"/>
      <c r="AP178" s="120"/>
      <c r="AQ178" s="120"/>
      <c r="AR178" s="120"/>
    </row>
    <row r="179" spans="1:44" x14ac:dyDescent="0.2">
      <c r="A179" s="120"/>
      <c r="B179" s="171"/>
      <c r="C179" s="120"/>
      <c r="D179" s="120"/>
      <c r="E179" s="120"/>
      <c r="F179" s="120"/>
      <c r="G179" s="120"/>
      <c r="H179" s="120"/>
      <c r="I179" s="120"/>
      <c r="J179" s="222"/>
      <c r="K179" s="120"/>
      <c r="L179" s="222"/>
      <c r="M179" s="120"/>
      <c r="N179" s="222"/>
      <c r="O179" s="120"/>
      <c r="P179" s="120"/>
      <c r="Q179" s="207"/>
      <c r="R179" s="208"/>
      <c r="T179" s="208"/>
      <c r="U179" s="208"/>
      <c r="V179" s="208"/>
      <c r="W179" s="208"/>
      <c r="X179" s="208"/>
      <c r="Y179" s="120"/>
      <c r="Z179" s="120"/>
      <c r="AA179" s="120"/>
      <c r="AB179" s="120"/>
      <c r="AC179" s="120"/>
      <c r="AD179" s="120"/>
      <c r="AE179" s="120"/>
      <c r="AF179" s="120"/>
      <c r="AG179" s="120"/>
      <c r="AH179" s="120"/>
      <c r="AI179" s="120"/>
      <c r="AJ179" s="120"/>
      <c r="AK179" s="120"/>
      <c r="AL179" s="120"/>
      <c r="AM179" s="120"/>
      <c r="AN179" s="120"/>
      <c r="AO179" s="120"/>
      <c r="AP179" s="120"/>
      <c r="AQ179" s="120"/>
      <c r="AR179" s="120"/>
    </row>
    <row r="180" spans="1:44" x14ac:dyDescent="0.2">
      <c r="A180" s="120"/>
      <c r="B180" s="171"/>
      <c r="C180" s="120"/>
      <c r="D180" s="120"/>
      <c r="E180" s="120"/>
      <c r="F180" s="120"/>
      <c r="G180" s="120"/>
      <c r="H180" s="120"/>
      <c r="I180" s="120"/>
      <c r="J180" s="222"/>
      <c r="K180" s="120"/>
      <c r="L180" s="222"/>
      <c r="M180" s="120"/>
      <c r="N180" s="222"/>
      <c r="O180" s="120"/>
      <c r="P180" s="120"/>
      <c r="Q180" s="207"/>
      <c r="R180" s="208"/>
      <c r="T180" s="208"/>
      <c r="U180" s="208"/>
      <c r="V180" s="208"/>
      <c r="W180" s="208"/>
      <c r="X180" s="208"/>
      <c r="Y180" s="120"/>
      <c r="Z180" s="120"/>
      <c r="AA180" s="120"/>
      <c r="AB180" s="120"/>
      <c r="AC180" s="120"/>
      <c r="AD180" s="120"/>
      <c r="AE180" s="120"/>
      <c r="AF180" s="120"/>
      <c r="AG180" s="120"/>
      <c r="AH180" s="120"/>
      <c r="AI180" s="120"/>
      <c r="AJ180" s="120"/>
      <c r="AK180" s="120"/>
      <c r="AL180" s="120"/>
      <c r="AM180" s="120"/>
      <c r="AN180" s="120"/>
      <c r="AO180" s="120"/>
      <c r="AP180" s="120"/>
      <c r="AQ180" s="120"/>
      <c r="AR180" s="120"/>
    </row>
    <row r="181" spans="1:44" x14ac:dyDescent="0.2">
      <c r="A181" s="120"/>
      <c r="B181" s="171"/>
      <c r="C181" s="120"/>
      <c r="D181" s="120"/>
      <c r="E181" s="120"/>
      <c r="F181" s="120"/>
      <c r="G181" s="120"/>
      <c r="H181" s="120"/>
      <c r="I181" s="120"/>
      <c r="J181" s="222"/>
      <c r="K181" s="120"/>
      <c r="L181" s="222"/>
      <c r="M181" s="120"/>
      <c r="N181" s="222"/>
      <c r="O181" s="120"/>
      <c r="P181" s="120"/>
      <c r="Q181" s="207"/>
      <c r="R181" s="208"/>
      <c r="T181" s="208"/>
      <c r="U181" s="208"/>
      <c r="V181" s="208"/>
      <c r="W181" s="208"/>
      <c r="X181" s="208"/>
      <c r="Y181" s="120"/>
      <c r="Z181" s="120"/>
      <c r="AA181" s="120"/>
      <c r="AB181" s="120"/>
      <c r="AC181" s="120"/>
      <c r="AD181" s="120"/>
      <c r="AE181" s="120"/>
      <c r="AF181" s="120"/>
      <c r="AG181" s="120"/>
      <c r="AH181" s="120"/>
      <c r="AI181" s="120"/>
      <c r="AJ181" s="120"/>
      <c r="AK181" s="120"/>
      <c r="AL181" s="120"/>
      <c r="AM181" s="120"/>
      <c r="AN181" s="120"/>
      <c r="AO181" s="120"/>
      <c r="AP181" s="120"/>
      <c r="AQ181" s="120"/>
      <c r="AR181" s="120"/>
    </row>
    <row r="182" spans="1:44" x14ac:dyDescent="0.2">
      <c r="A182" s="120"/>
      <c r="B182" s="171"/>
      <c r="C182" s="120"/>
      <c r="D182" s="120"/>
      <c r="E182" s="120"/>
      <c r="F182" s="120"/>
      <c r="G182" s="120"/>
      <c r="H182" s="120"/>
      <c r="I182" s="120"/>
      <c r="J182" s="222"/>
      <c r="K182" s="120"/>
      <c r="L182" s="222"/>
      <c r="M182" s="120"/>
      <c r="N182" s="222"/>
      <c r="O182" s="120"/>
      <c r="P182" s="120"/>
      <c r="Q182" s="207"/>
      <c r="R182" s="208"/>
      <c r="T182" s="208"/>
      <c r="U182" s="208"/>
      <c r="V182" s="208"/>
      <c r="W182" s="208"/>
      <c r="X182" s="208"/>
      <c r="Y182" s="120"/>
      <c r="Z182" s="120"/>
      <c r="AA182" s="120"/>
      <c r="AB182" s="120"/>
      <c r="AC182" s="120"/>
      <c r="AD182" s="120"/>
      <c r="AE182" s="120"/>
      <c r="AF182" s="120"/>
      <c r="AG182" s="120"/>
      <c r="AH182" s="120"/>
      <c r="AI182" s="120"/>
      <c r="AJ182" s="120"/>
      <c r="AK182" s="120"/>
      <c r="AL182" s="120"/>
      <c r="AM182" s="120"/>
      <c r="AN182" s="120"/>
      <c r="AO182" s="120"/>
      <c r="AP182" s="120"/>
      <c r="AQ182" s="120"/>
      <c r="AR182" s="120"/>
    </row>
    <row r="183" spans="1:44" x14ac:dyDescent="0.2">
      <c r="A183" s="120"/>
      <c r="B183" s="171"/>
      <c r="C183" s="120"/>
      <c r="D183" s="120"/>
      <c r="E183" s="120"/>
      <c r="F183" s="120"/>
      <c r="G183" s="120"/>
      <c r="H183" s="120"/>
      <c r="I183" s="120"/>
      <c r="J183" s="222"/>
      <c r="K183" s="120"/>
      <c r="L183" s="222"/>
      <c r="M183" s="120"/>
      <c r="N183" s="222"/>
      <c r="O183" s="120"/>
      <c r="P183" s="120"/>
      <c r="Q183" s="207"/>
      <c r="R183" s="208"/>
      <c r="T183" s="208"/>
      <c r="U183" s="208"/>
      <c r="V183" s="208"/>
      <c r="W183" s="208"/>
      <c r="X183" s="208"/>
      <c r="Y183" s="120"/>
      <c r="Z183" s="120"/>
      <c r="AA183" s="120"/>
      <c r="AB183" s="120"/>
      <c r="AC183" s="120"/>
      <c r="AD183" s="120"/>
      <c r="AE183" s="120"/>
      <c r="AF183" s="120"/>
      <c r="AG183" s="120"/>
      <c r="AH183" s="120"/>
      <c r="AI183" s="120"/>
      <c r="AJ183" s="120"/>
      <c r="AK183" s="120"/>
      <c r="AL183" s="120"/>
      <c r="AM183" s="120"/>
      <c r="AN183" s="120"/>
      <c r="AO183" s="120"/>
      <c r="AP183" s="120"/>
      <c r="AQ183" s="120"/>
      <c r="AR183" s="120"/>
    </row>
    <row r="184" spans="1:44" x14ac:dyDescent="0.2">
      <c r="A184" s="120"/>
      <c r="B184" s="171"/>
      <c r="C184" s="120"/>
      <c r="D184" s="120"/>
      <c r="E184" s="120"/>
      <c r="F184" s="120"/>
      <c r="G184" s="120"/>
      <c r="H184" s="120"/>
      <c r="I184" s="120"/>
      <c r="J184" s="222"/>
      <c r="K184" s="120"/>
      <c r="L184" s="222"/>
      <c r="M184" s="120"/>
      <c r="N184" s="222"/>
      <c r="O184" s="120"/>
      <c r="P184" s="120"/>
      <c r="Q184" s="207"/>
      <c r="R184" s="208"/>
      <c r="T184" s="208"/>
      <c r="U184" s="208"/>
      <c r="V184" s="208"/>
      <c r="W184" s="208"/>
      <c r="X184" s="208"/>
      <c r="Y184" s="120"/>
      <c r="Z184" s="120"/>
      <c r="AA184" s="120"/>
      <c r="AB184" s="120"/>
      <c r="AC184" s="120"/>
      <c r="AD184" s="120"/>
      <c r="AE184" s="120"/>
      <c r="AF184" s="120"/>
      <c r="AG184" s="120"/>
      <c r="AH184" s="120"/>
      <c r="AI184" s="120"/>
      <c r="AJ184" s="120"/>
      <c r="AK184" s="120"/>
      <c r="AL184" s="120"/>
      <c r="AM184" s="120"/>
      <c r="AN184" s="120"/>
      <c r="AO184" s="120"/>
      <c r="AP184" s="120"/>
      <c r="AQ184" s="120"/>
      <c r="AR184" s="120"/>
    </row>
    <row r="185" spans="1:44" x14ac:dyDescent="0.2">
      <c r="A185" s="120"/>
      <c r="B185" s="171"/>
      <c r="C185" s="120"/>
      <c r="D185" s="120"/>
      <c r="E185" s="120"/>
      <c r="F185" s="120"/>
      <c r="G185" s="120"/>
      <c r="H185" s="120"/>
      <c r="I185" s="120"/>
      <c r="J185" s="222"/>
      <c r="K185" s="120"/>
      <c r="L185" s="222"/>
      <c r="M185" s="120"/>
      <c r="N185" s="222"/>
      <c r="O185" s="120"/>
      <c r="P185" s="120"/>
      <c r="Q185" s="207"/>
      <c r="R185" s="208"/>
      <c r="T185" s="208"/>
      <c r="U185" s="208"/>
      <c r="V185" s="208"/>
      <c r="W185" s="208"/>
      <c r="X185" s="208"/>
      <c r="Y185" s="120"/>
      <c r="Z185" s="120"/>
      <c r="AA185" s="120"/>
      <c r="AB185" s="120"/>
      <c r="AC185" s="120"/>
      <c r="AD185" s="120"/>
      <c r="AE185" s="120"/>
      <c r="AF185" s="120"/>
      <c r="AG185" s="120"/>
      <c r="AH185" s="120"/>
      <c r="AI185" s="120"/>
      <c r="AJ185" s="120"/>
      <c r="AK185" s="120"/>
      <c r="AL185" s="120"/>
      <c r="AM185" s="120"/>
      <c r="AN185" s="120"/>
      <c r="AO185" s="120"/>
      <c r="AP185" s="120"/>
      <c r="AQ185" s="120"/>
      <c r="AR185" s="120"/>
    </row>
    <row r="186" spans="1:44" x14ac:dyDescent="0.2">
      <c r="A186" s="120"/>
      <c r="B186" s="171"/>
      <c r="C186" s="120"/>
      <c r="D186" s="120"/>
      <c r="E186" s="120"/>
      <c r="F186" s="120"/>
      <c r="G186" s="120"/>
      <c r="H186" s="120"/>
      <c r="I186" s="120"/>
      <c r="J186" s="222"/>
      <c r="K186" s="120"/>
      <c r="L186" s="222"/>
      <c r="M186" s="120"/>
      <c r="N186" s="222"/>
      <c r="O186" s="120"/>
      <c r="P186" s="120"/>
      <c r="Q186" s="207"/>
      <c r="R186" s="208"/>
      <c r="T186" s="208"/>
      <c r="U186" s="208"/>
      <c r="V186" s="208"/>
      <c r="W186" s="208"/>
      <c r="X186" s="208"/>
      <c r="Y186" s="120"/>
      <c r="Z186" s="120"/>
      <c r="AA186" s="120"/>
      <c r="AB186" s="120"/>
      <c r="AC186" s="120"/>
      <c r="AD186" s="120"/>
      <c r="AE186" s="120"/>
      <c r="AF186" s="120"/>
      <c r="AG186" s="120"/>
      <c r="AH186" s="120"/>
      <c r="AI186" s="120"/>
      <c r="AJ186" s="120"/>
      <c r="AK186" s="120"/>
      <c r="AL186" s="120"/>
      <c r="AM186" s="120"/>
      <c r="AN186" s="120"/>
      <c r="AO186" s="120"/>
      <c r="AP186" s="120"/>
      <c r="AQ186" s="120"/>
      <c r="AR186" s="120"/>
    </row>
    <row r="187" spans="1:44" x14ac:dyDescent="0.2">
      <c r="A187" s="120"/>
      <c r="B187" s="171"/>
      <c r="C187" s="120"/>
      <c r="D187" s="120"/>
      <c r="E187" s="120"/>
      <c r="F187" s="120"/>
      <c r="G187" s="120"/>
      <c r="H187" s="120"/>
      <c r="I187" s="120"/>
      <c r="J187" s="222"/>
      <c r="K187" s="120"/>
      <c r="L187" s="222"/>
      <c r="M187" s="120"/>
      <c r="N187" s="222"/>
      <c r="O187" s="120"/>
      <c r="P187" s="120"/>
      <c r="Q187" s="207"/>
      <c r="R187" s="208"/>
      <c r="T187" s="208"/>
      <c r="U187" s="208"/>
      <c r="V187" s="208"/>
      <c r="W187" s="208"/>
      <c r="X187" s="208"/>
      <c r="Y187" s="120"/>
      <c r="Z187" s="120"/>
      <c r="AA187" s="120"/>
      <c r="AB187" s="120"/>
      <c r="AC187" s="120"/>
      <c r="AD187" s="120"/>
      <c r="AE187" s="120"/>
      <c r="AF187" s="120"/>
      <c r="AG187" s="120"/>
      <c r="AH187" s="120"/>
      <c r="AI187" s="120"/>
      <c r="AJ187" s="120"/>
      <c r="AK187" s="120"/>
      <c r="AL187" s="120"/>
      <c r="AM187" s="120"/>
      <c r="AN187" s="120"/>
      <c r="AO187" s="120"/>
      <c r="AP187" s="120"/>
      <c r="AQ187" s="120"/>
      <c r="AR187" s="120"/>
    </row>
    <row r="188" spans="1:44" x14ac:dyDescent="0.2">
      <c r="A188" s="120"/>
      <c r="B188" s="171"/>
      <c r="C188" s="120"/>
      <c r="D188" s="120"/>
      <c r="E188" s="120"/>
      <c r="F188" s="120"/>
      <c r="G188" s="120"/>
      <c r="H188" s="120"/>
      <c r="I188" s="120"/>
      <c r="J188" s="222"/>
      <c r="K188" s="120"/>
      <c r="L188" s="222"/>
      <c r="M188" s="120"/>
      <c r="N188" s="222"/>
      <c r="O188" s="120"/>
      <c r="P188" s="120"/>
      <c r="Q188" s="207"/>
      <c r="R188" s="208"/>
      <c r="T188" s="208"/>
      <c r="U188" s="208"/>
      <c r="V188" s="208"/>
      <c r="W188" s="208"/>
      <c r="X188" s="208"/>
      <c r="Y188" s="120"/>
      <c r="Z188" s="120"/>
      <c r="AA188" s="120"/>
      <c r="AB188" s="120"/>
      <c r="AC188" s="120"/>
      <c r="AD188" s="120"/>
      <c r="AE188" s="120"/>
      <c r="AF188" s="120"/>
      <c r="AG188" s="120"/>
      <c r="AH188" s="120"/>
      <c r="AI188" s="120"/>
      <c r="AJ188" s="120"/>
      <c r="AK188" s="120"/>
      <c r="AL188" s="120"/>
      <c r="AM188" s="120"/>
      <c r="AN188" s="120"/>
      <c r="AO188" s="120"/>
      <c r="AP188" s="120"/>
      <c r="AQ188" s="120"/>
      <c r="AR188" s="120"/>
    </row>
    <row r="189" spans="1:44" x14ac:dyDescent="0.2">
      <c r="A189" s="120"/>
      <c r="B189" s="171"/>
      <c r="C189" s="120"/>
      <c r="D189" s="120"/>
      <c r="E189" s="120"/>
      <c r="F189" s="120"/>
      <c r="G189" s="120"/>
      <c r="H189" s="120"/>
      <c r="I189" s="120"/>
      <c r="J189" s="222"/>
      <c r="K189" s="120"/>
      <c r="L189" s="222"/>
      <c r="M189" s="120"/>
      <c r="N189" s="222"/>
      <c r="O189" s="120"/>
      <c r="P189" s="120"/>
      <c r="Q189" s="207"/>
      <c r="R189" s="208"/>
      <c r="T189" s="208"/>
      <c r="U189" s="208"/>
      <c r="V189" s="208"/>
      <c r="W189" s="208"/>
      <c r="X189" s="208"/>
      <c r="Y189" s="120"/>
      <c r="Z189" s="120"/>
      <c r="AA189" s="120"/>
      <c r="AB189" s="120"/>
      <c r="AC189" s="120"/>
      <c r="AD189" s="120"/>
      <c r="AE189" s="120"/>
      <c r="AF189" s="120"/>
      <c r="AG189" s="120"/>
      <c r="AH189" s="120"/>
      <c r="AI189" s="120"/>
      <c r="AJ189" s="120"/>
      <c r="AK189" s="120"/>
      <c r="AL189" s="120"/>
      <c r="AM189" s="120"/>
      <c r="AN189" s="120"/>
      <c r="AO189" s="120"/>
      <c r="AP189" s="120"/>
      <c r="AQ189" s="120"/>
      <c r="AR189" s="120"/>
    </row>
    <row r="190" spans="1:44" x14ac:dyDescent="0.2">
      <c r="A190" s="120"/>
      <c r="B190" s="171"/>
      <c r="C190" s="120"/>
      <c r="D190" s="120"/>
      <c r="E190" s="120"/>
      <c r="F190" s="120"/>
      <c r="G190" s="120"/>
      <c r="H190" s="120"/>
      <c r="I190" s="120"/>
      <c r="J190" s="222"/>
      <c r="K190" s="120"/>
      <c r="L190" s="222"/>
      <c r="M190" s="120"/>
      <c r="N190" s="222"/>
      <c r="O190" s="120"/>
      <c r="P190" s="120"/>
      <c r="Q190" s="207"/>
      <c r="R190" s="208"/>
      <c r="T190" s="208"/>
      <c r="U190" s="208"/>
      <c r="V190" s="208"/>
      <c r="W190" s="208"/>
      <c r="X190" s="208"/>
      <c r="Y190" s="120"/>
      <c r="Z190" s="120"/>
      <c r="AA190" s="120"/>
      <c r="AB190" s="120"/>
      <c r="AC190" s="120"/>
      <c r="AD190" s="120"/>
      <c r="AE190" s="120"/>
      <c r="AF190" s="120"/>
      <c r="AG190" s="120"/>
      <c r="AH190" s="120"/>
      <c r="AI190" s="120"/>
      <c r="AJ190" s="120"/>
      <c r="AK190" s="120"/>
      <c r="AL190" s="120"/>
      <c r="AM190" s="120"/>
      <c r="AN190" s="120"/>
      <c r="AO190" s="120"/>
      <c r="AP190" s="120"/>
      <c r="AQ190" s="120"/>
      <c r="AR190" s="120"/>
    </row>
    <row r="191" spans="1:44" x14ac:dyDescent="0.2">
      <c r="A191" s="120"/>
      <c r="B191" s="171"/>
      <c r="C191" s="120"/>
      <c r="D191" s="120"/>
      <c r="E191" s="120"/>
      <c r="F191" s="120"/>
      <c r="G191" s="120"/>
      <c r="H191" s="120"/>
      <c r="I191" s="120"/>
      <c r="J191" s="222"/>
      <c r="K191" s="120"/>
      <c r="L191" s="222"/>
      <c r="M191" s="120"/>
      <c r="N191" s="222"/>
      <c r="O191" s="120"/>
      <c r="P191" s="120"/>
      <c r="Q191" s="207"/>
      <c r="R191" s="208"/>
      <c r="T191" s="208"/>
      <c r="U191" s="208"/>
      <c r="V191" s="208"/>
      <c r="W191" s="208"/>
      <c r="X191" s="208"/>
      <c r="Y191" s="120"/>
      <c r="Z191" s="120"/>
      <c r="AA191" s="120"/>
      <c r="AB191" s="120"/>
      <c r="AC191" s="120"/>
      <c r="AD191" s="120"/>
      <c r="AE191" s="120"/>
      <c r="AF191" s="120"/>
      <c r="AG191" s="120"/>
      <c r="AH191" s="120"/>
      <c r="AI191" s="120"/>
      <c r="AJ191" s="120"/>
      <c r="AK191" s="120"/>
      <c r="AL191" s="120"/>
      <c r="AM191" s="120"/>
      <c r="AN191" s="120"/>
      <c r="AO191" s="120"/>
      <c r="AP191" s="120"/>
      <c r="AQ191" s="120"/>
      <c r="AR191" s="120"/>
    </row>
    <row r="192" spans="1:44" x14ac:dyDescent="0.2">
      <c r="A192" s="120"/>
      <c r="B192" s="171"/>
      <c r="C192" s="120"/>
      <c r="D192" s="120"/>
      <c r="E192" s="120"/>
      <c r="F192" s="120"/>
      <c r="G192" s="120"/>
      <c r="H192" s="120"/>
      <c r="I192" s="120"/>
      <c r="J192" s="222"/>
      <c r="K192" s="120"/>
      <c r="L192" s="222"/>
      <c r="M192" s="120"/>
      <c r="N192" s="222"/>
      <c r="O192" s="120"/>
      <c r="P192" s="120"/>
      <c r="Q192" s="207"/>
      <c r="R192" s="208"/>
      <c r="T192" s="208"/>
      <c r="U192" s="208"/>
      <c r="V192" s="208"/>
      <c r="W192" s="208"/>
      <c r="X192" s="208"/>
      <c r="Y192" s="120"/>
      <c r="Z192" s="120"/>
      <c r="AA192" s="120"/>
      <c r="AB192" s="120"/>
      <c r="AC192" s="120"/>
      <c r="AD192" s="120"/>
      <c r="AE192" s="120"/>
      <c r="AF192" s="120"/>
      <c r="AG192" s="120"/>
      <c r="AH192" s="120"/>
      <c r="AI192" s="120"/>
      <c r="AJ192" s="120"/>
      <c r="AK192" s="120"/>
      <c r="AL192" s="120"/>
      <c r="AM192" s="120"/>
      <c r="AN192" s="120"/>
      <c r="AO192" s="120"/>
      <c r="AP192" s="120"/>
      <c r="AQ192" s="120"/>
      <c r="AR192" s="120"/>
    </row>
    <row r="193" spans="1:44" x14ac:dyDescent="0.2">
      <c r="A193" s="120"/>
      <c r="B193" s="171"/>
      <c r="C193" s="120"/>
      <c r="D193" s="120"/>
      <c r="E193" s="120"/>
      <c r="F193" s="120"/>
      <c r="G193" s="120"/>
      <c r="H193" s="120"/>
      <c r="I193" s="120"/>
      <c r="J193" s="222"/>
      <c r="K193" s="120"/>
      <c r="L193" s="222"/>
      <c r="M193" s="120"/>
      <c r="N193" s="222"/>
      <c r="O193" s="120"/>
      <c r="P193" s="120"/>
      <c r="Q193" s="207"/>
      <c r="R193" s="208"/>
      <c r="T193" s="208"/>
      <c r="U193" s="208"/>
      <c r="V193" s="208"/>
      <c r="W193" s="208"/>
      <c r="X193" s="208"/>
      <c r="Y193" s="120"/>
      <c r="Z193" s="120"/>
      <c r="AA193" s="120"/>
      <c r="AB193" s="120"/>
      <c r="AC193" s="120"/>
      <c r="AD193" s="120"/>
      <c r="AE193" s="120"/>
      <c r="AF193" s="120"/>
      <c r="AG193" s="120"/>
      <c r="AH193" s="120"/>
      <c r="AI193" s="120"/>
      <c r="AJ193" s="120"/>
      <c r="AK193" s="120"/>
      <c r="AL193" s="120"/>
      <c r="AM193" s="120"/>
      <c r="AN193" s="120"/>
      <c r="AO193" s="120"/>
      <c r="AP193" s="120"/>
      <c r="AQ193" s="120"/>
      <c r="AR193" s="120"/>
    </row>
    <row r="194" spans="1:44" x14ac:dyDescent="0.2">
      <c r="A194" s="120"/>
      <c r="B194" s="171"/>
      <c r="C194" s="120"/>
      <c r="D194" s="120"/>
      <c r="E194" s="120"/>
      <c r="F194" s="120"/>
      <c r="G194" s="120"/>
      <c r="H194" s="120"/>
      <c r="I194" s="120"/>
      <c r="J194" s="222"/>
      <c r="K194" s="120"/>
      <c r="L194" s="222"/>
      <c r="M194" s="120"/>
      <c r="N194" s="222"/>
      <c r="O194" s="120"/>
      <c r="P194" s="120"/>
      <c r="Q194" s="207"/>
      <c r="R194" s="208"/>
      <c r="T194" s="208"/>
      <c r="U194" s="208"/>
      <c r="V194" s="208"/>
      <c r="W194" s="208"/>
      <c r="X194" s="208"/>
      <c r="Y194" s="120"/>
      <c r="Z194" s="120"/>
      <c r="AA194" s="120"/>
      <c r="AB194" s="120"/>
      <c r="AC194" s="120"/>
      <c r="AD194" s="120"/>
      <c r="AE194" s="120"/>
      <c r="AF194" s="120"/>
      <c r="AG194" s="120"/>
      <c r="AH194" s="120"/>
      <c r="AI194" s="120"/>
      <c r="AJ194" s="120"/>
      <c r="AK194" s="120"/>
      <c r="AL194" s="120"/>
      <c r="AM194" s="120"/>
      <c r="AN194" s="120"/>
      <c r="AO194" s="120"/>
      <c r="AP194" s="120"/>
      <c r="AQ194" s="120"/>
      <c r="AR194" s="120"/>
    </row>
    <row r="195" spans="1:44" x14ac:dyDescent="0.2">
      <c r="A195" s="120"/>
      <c r="B195" s="171"/>
      <c r="C195" s="120"/>
      <c r="D195" s="120"/>
      <c r="E195" s="120"/>
      <c r="F195" s="120"/>
      <c r="G195" s="120"/>
      <c r="H195" s="120"/>
      <c r="I195" s="120"/>
      <c r="J195" s="222"/>
      <c r="K195" s="120"/>
      <c r="L195" s="222"/>
      <c r="M195" s="120"/>
      <c r="N195" s="222"/>
      <c r="O195" s="120"/>
      <c r="P195" s="120"/>
      <c r="Q195" s="207"/>
      <c r="R195" s="208"/>
      <c r="T195" s="208"/>
      <c r="U195" s="208"/>
      <c r="V195" s="208"/>
      <c r="W195" s="208"/>
      <c r="X195" s="208"/>
      <c r="Y195" s="120"/>
      <c r="Z195" s="120"/>
      <c r="AA195" s="120"/>
      <c r="AB195" s="120"/>
      <c r="AC195" s="120"/>
      <c r="AD195" s="120"/>
      <c r="AE195" s="120"/>
      <c r="AF195" s="120"/>
      <c r="AG195" s="120"/>
      <c r="AH195" s="120"/>
      <c r="AI195" s="120"/>
      <c r="AJ195" s="120"/>
      <c r="AK195" s="120"/>
      <c r="AL195" s="120"/>
      <c r="AM195" s="120"/>
      <c r="AN195" s="120"/>
      <c r="AO195" s="120"/>
      <c r="AP195" s="120"/>
      <c r="AQ195" s="120"/>
      <c r="AR195" s="120"/>
    </row>
    <row r="196" spans="1:44" x14ac:dyDescent="0.2">
      <c r="A196" s="120"/>
      <c r="B196" s="171"/>
      <c r="C196" s="120"/>
      <c r="D196" s="120"/>
      <c r="E196" s="120"/>
      <c r="F196" s="120"/>
      <c r="G196" s="120"/>
      <c r="H196" s="120"/>
      <c r="I196" s="120"/>
      <c r="J196" s="222"/>
      <c r="K196" s="120"/>
      <c r="L196" s="222"/>
      <c r="M196" s="120"/>
      <c r="N196" s="222"/>
      <c r="O196" s="120"/>
      <c r="P196" s="120"/>
      <c r="Q196" s="207"/>
      <c r="R196" s="208"/>
      <c r="T196" s="208"/>
      <c r="U196" s="208"/>
      <c r="V196" s="208"/>
      <c r="W196" s="208"/>
      <c r="X196" s="208"/>
      <c r="Y196" s="120"/>
      <c r="Z196" s="120"/>
      <c r="AA196" s="120"/>
      <c r="AB196" s="120"/>
      <c r="AC196" s="120"/>
      <c r="AD196" s="120"/>
      <c r="AE196" s="120"/>
      <c r="AF196" s="120"/>
      <c r="AG196" s="120"/>
      <c r="AH196" s="120"/>
      <c r="AI196" s="120"/>
      <c r="AJ196" s="120"/>
      <c r="AK196" s="120"/>
      <c r="AL196" s="120"/>
      <c r="AM196" s="120"/>
      <c r="AN196" s="120"/>
      <c r="AO196" s="120"/>
      <c r="AP196" s="120"/>
      <c r="AQ196" s="120"/>
      <c r="AR196" s="120"/>
    </row>
    <row r="197" spans="1:44" x14ac:dyDescent="0.2">
      <c r="A197" s="120"/>
      <c r="B197" s="171"/>
      <c r="C197" s="120"/>
      <c r="D197" s="120"/>
      <c r="E197" s="120"/>
      <c r="F197" s="120"/>
      <c r="G197" s="120"/>
      <c r="H197" s="120"/>
      <c r="I197" s="120"/>
      <c r="J197" s="222"/>
      <c r="K197" s="120"/>
      <c r="L197" s="222"/>
      <c r="M197" s="120"/>
      <c r="N197" s="222"/>
      <c r="O197" s="120"/>
      <c r="P197" s="120"/>
      <c r="Q197" s="207"/>
      <c r="R197" s="208"/>
      <c r="T197" s="208"/>
      <c r="U197" s="208"/>
      <c r="V197" s="208"/>
      <c r="W197" s="208"/>
      <c r="X197" s="208"/>
      <c r="Y197" s="120"/>
      <c r="Z197" s="120"/>
      <c r="AA197" s="120"/>
      <c r="AB197" s="120"/>
      <c r="AC197" s="120"/>
      <c r="AD197" s="120"/>
      <c r="AE197" s="120"/>
      <c r="AF197" s="120"/>
      <c r="AG197" s="120"/>
      <c r="AH197" s="120"/>
      <c r="AI197" s="120"/>
      <c r="AJ197" s="120"/>
      <c r="AK197" s="120"/>
      <c r="AL197" s="120"/>
      <c r="AM197" s="120"/>
      <c r="AN197" s="120"/>
      <c r="AO197" s="120"/>
      <c r="AP197" s="120"/>
      <c r="AQ197" s="120"/>
      <c r="AR197" s="120"/>
    </row>
    <row r="198" spans="1:44" x14ac:dyDescent="0.2">
      <c r="A198" s="120"/>
      <c r="B198" s="171"/>
      <c r="C198" s="120"/>
      <c r="D198" s="120"/>
      <c r="E198" s="120"/>
      <c r="F198" s="120"/>
      <c r="G198" s="120"/>
      <c r="H198" s="120"/>
      <c r="I198" s="120"/>
      <c r="J198" s="222"/>
      <c r="K198" s="120"/>
      <c r="L198" s="222"/>
      <c r="M198" s="120"/>
      <c r="N198" s="222"/>
      <c r="O198" s="120"/>
      <c r="P198" s="120"/>
      <c r="Q198" s="207"/>
      <c r="R198" s="208"/>
      <c r="T198" s="208"/>
      <c r="U198" s="208"/>
      <c r="V198" s="208"/>
      <c r="W198" s="208"/>
      <c r="X198" s="208"/>
      <c r="Y198" s="120"/>
      <c r="Z198" s="120"/>
      <c r="AA198" s="120"/>
      <c r="AB198" s="120"/>
      <c r="AC198" s="120"/>
      <c r="AD198" s="120"/>
      <c r="AE198" s="120"/>
      <c r="AF198" s="120"/>
      <c r="AG198" s="120"/>
      <c r="AH198" s="120"/>
      <c r="AI198" s="120"/>
      <c r="AJ198" s="120"/>
      <c r="AK198" s="120"/>
      <c r="AL198" s="120"/>
      <c r="AM198" s="120"/>
      <c r="AN198" s="120"/>
      <c r="AO198" s="120"/>
      <c r="AP198" s="120"/>
      <c r="AQ198" s="120"/>
      <c r="AR198" s="120"/>
    </row>
    <row r="199" spans="1:44" x14ac:dyDescent="0.2">
      <c r="A199" s="120"/>
      <c r="B199" s="171"/>
      <c r="C199" s="120"/>
      <c r="D199" s="120"/>
      <c r="E199" s="120"/>
      <c r="F199" s="120"/>
      <c r="G199" s="120"/>
      <c r="H199" s="120"/>
      <c r="I199" s="120"/>
      <c r="J199" s="222"/>
      <c r="K199" s="120"/>
      <c r="L199" s="222"/>
      <c r="M199" s="120"/>
      <c r="N199" s="222"/>
      <c r="O199" s="120"/>
      <c r="P199" s="120"/>
      <c r="Q199" s="207"/>
      <c r="R199" s="208"/>
      <c r="T199" s="208"/>
      <c r="U199" s="208"/>
      <c r="V199" s="208"/>
      <c r="W199" s="208"/>
      <c r="X199" s="208"/>
      <c r="Y199" s="120"/>
      <c r="Z199" s="120"/>
      <c r="AA199" s="120"/>
      <c r="AB199" s="120"/>
      <c r="AC199" s="120"/>
      <c r="AD199" s="120"/>
      <c r="AE199" s="120"/>
      <c r="AF199" s="120"/>
      <c r="AG199" s="120"/>
      <c r="AH199" s="120"/>
      <c r="AI199" s="120"/>
      <c r="AJ199" s="120"/>
      <c r="AK199" s="120"/>
      <c r="AL199" s="120"/>
      <c r="AM199" s="120"/>
      <c r="AN199" s="120"/>
      <c r="AO199" s="120"/>
      <c r="AP199" s="120"/>
      <c r="AQ199" s="120"/>
      <c r="AR199" s="120"/>
    </row>
    <row r="200" spans="1:44" x14ac:dyDescent="0.2">
      <c r="A200" s="120"/>
      <c r="B200" s="171"/>
      <c r="C200" s="120"/>
      <c r="D200" s="120"/>
      <c r="E200" s="120"/>
      <c r="F200" s="120"/>
      <c r="G200" s="120"/>
      <c r="H200" s="120"/>
      <c r="I200" s="120"/>
      <c r="J200" s="222"/>
      <c r="K200" s="120"/>
      <c r="L200" s="222"/>
      <c r="M200" s="120"/>
      <c r="N200" s="222"/>
      <c r="O200" s="120"/>
      <c r="P200" s="120"/>
      <c r="Q200" s="207"/>
      <c r="R200" s="208"/>
      <c r="T200" s="208"/>
      <c r="U200" s="208"/>
      <c r="V200" s="208"/>
      <c r="W200" s="208"/>
      <c r="X200" s="208"/>
      <c r="Y200" s="120"/>
      <c r="Z200" s="120"/>
      <c r="AA200" s="120"/>
      <c r="AB200" s="120"/>
      <c r="AC200" s="120"/>
      <c r="AD200" s="120"/>
      <c r="AE200" s="120"/>
      <c r="AF200" s="120"/>
      <c r="AG200" s="120"/>
      <c r="AH200" s="120"/>
      <c r="AI200" s="120"/>
      <c r="AJ200" s="120"/>
      <c r="AK200" s="120"/>
      <c r="AL200" s="120"/>
      <c r="AM200" s="120"/>
      <c r="AN200" s="120"/>
      <c r="AO200" s="120"/>
      <c r="AP200" s="120"/>
      <c r="AQ200" s="120"/>
      <c r="AR200" s="120"/>
    </row>
    <row r="201" spans="1:44" x14ac:dyDescent="0.2">
      <c r="A201" s="120"/>
      <c r="B201" s="171"/>
      <c r="C201" s="120"/>
      <c r="D201" s="120"/>
      <c r="E201" s="120"/>
      <c r="F201" s="120"/>
      <c r="G201" s="120"/>
      <c r="H201" s="120"/>
      <c r="I201" s="120"/>
      <c r="J201" s="222"/>
      <c r="K201" s="120"/>
      <c r="L201" s="222"/>
      <c r="M201" s="120"/>
      <c r="N201" s="222"/>
      <c r="O201" s="120"/>
      <c r="P201" s="120"/>
      <c r="Q201" s="207"/>
      <c r="R201" s="208"/>
      <c r="T201" s="208"/>
      <c r="U201" s="208"/>
      <c r="V201" s="208"/>
      <c r="W201" s="208"/>
      <c r="X201" s="208"/>
      <c r="Y201" s="120"/>
      <c r="Z201" s="120"/>
      <c r="AA201" s="120"/>
      <c r="AB201" s="120"/>
      <c r="AC201" s="120"/>
      <c r="AD201" s="120"/>
      <c r="AE201" s="120"/>
      <c r="AF201" s="120"/>
      <c r="AG201" s="120"/>
      <c r="AH201" s="120"/>
      <c r="AI201" s="120"/>
      <c r="AJ201" s="120"/>
      <c r="AK201" s="120"/>
      <c r="AL201" s="120"/>
      <c r="AM201" s="120"/>
      <c r="AN201" s="120"/>
      <c r="AO201" s="120"/>
      <c r="AP201" s="120"/>
      <c r="AQ201" s="120"/>
      <c r="AR201" s="120"/>
    </row>
    <row r="202" spans="1:44" x14ac:dyDescent="0.2">
      <c r="A202" s="120"/>
      <c r="B202" s="171"/>
      <c r="C202" s="120"/>
      <c r="D202" s="120"/>
      <c r="E202" s="120"/>
      <c r="F202" s="120"/>
      <c r="G202" s="120"/>
      <c r="H202" s="120"/>
      <c r="I202" s="120"/>
      <c r="J202" s="222"/>
      <c r="K202" s="120"/>
      <c r="L202" s="222"/>
      <c r="M202" s="120"/>
      <c r="N202" s="222"/>
      <c r="O202" s="120"/>
      <c r="P202" s="120"/>
      <c r="Q202" s="207"/>
      <c r="R202" s="208"/>
      <c r="T202" s="208"/>
      <c r="U202" s="208"/>
      <c r="V202" s="208"/>
      <c r="W202" s="208"/>
      <c r="X202" s="208"/>
      <c r="Y202" s="120"/>
      <c r="Z202" s="120"/>
      <c r="AA202" s="120"/>
      <c r="AB202" s="120"/>
      <c r="AC202" s="120"/>
      <c r="AD202" s="120"/>
      <c r="AE202" s="120"/>
      <c r="AF202" s="120"/>
      <c r="AG202" s="120"/>
      <c r="AH202" s="120"/>
      <c r="AI202" s="120"/>
      <c r="AJ202" s="120"/>
      <c r="AK202" s="120"/>
      <c r="AL202" s="120"/>
      <c r="AM202" s="120"/>
      <c r="AN202" s="120"/>
      <c r="AO202" s="120"/>
      <c r="AP202" s="120"/>
      <c r="AQ202" s="120"/>
      <c r="AR202" s="120"/>
    </row>
    <row r="203" spans="1:44" x14ac:dyDescent="0.2">
      <c r="A203" s="120"/>
      <c r="B203" s="171"/>
      <c r="C203" s="120"/>
      <c r="D203" s="120"/>
      <c r="E203" s="120"/>
      <c r="F203" s="120"/>
      <c r="G203" s="120"/>
      <c r="H203" s="120"/>
      <c r="I203" s="120"/>
      <c r="J203" s="222"/>
      <c r="K203" s="120"/>
      <c r="L203" s="222"/>
      <c r="M203" s="120"/>
      <c r="N203" s="222"/>
      <c r="O203" s="120"/>
      <c r="P203" s="120"/>
      <c r="Q203" s="207"/>
      <c r="R203" s="208"/>
      <c r="T203" s="208"/>
      <c r="U203" s="208"/>
      <c r="V203" s="208"/>
      <c r="W203" s="208"/>
      <c r="X203" s="208"/>
      <c r="Y203" s="120"/>
      <c r="Z203" s="120"/>
      <c r="AA203" s="120"/>
      <c r="AB203" s="120"/>
      <c r="AC203" s="120"/>
      <c r="AD203" s="120"/>
      <c r="AE203" s="120"/>
      <c r="AF203" s="120"/>
      <c r="AG203" s="120"/>
      <c r="AH203" s="120"/>
      <c r="AI203" s="120"/>
      <c r="AJ203" s="120"/>
      <c r="AK203" s="120"/>
      <c r="AL203" s="120"/>
      <c r="AM203" s="120"/>
      <c r="AN203" s="120"/>
      <c r="AO203" s="120"/>
      <c r="AP203" s="120"/>
      <c r="AQ203" s="120"/>
      <c r="AR203" s="120"/>
    </row>
    <row r="204" spans="1:44" x14ac:dyDescent="0.2">
      <c r="A204" s="120"/>
      <c r="B204" s="171"/>
      <c r="C204" s="120"/>
      <c r="D204" s="120"/>
      <c r="E204" s="120"/>
      <c r="F204" s="120"/>
      <c r="G204" s="120"/>
      <c r="H204" s="120"/>
      <c r="I204" s="120"/>
      <c r="J204" s="222"/>
      <c r="K204" s="120"/>
      <c r="L204" s="222"/>
      <c r="M204" s="120"/>
      <c r="N204" s="222"/>
      <c r="O204" s="120"/>
      <c r="P204" s="120"/>
      <c r="Q204" s="207"/>
      <c r="R204" s="208"/>
      <c r="T204" s="208"/>
      <c r="U204" s="208"/>
      <c r="V204" s="208"/>
      <c r="W204" s="208"/>
      <c r="X204" s="208"/>
      <c r="Y204" s="120"/>
      <c r="Z204" s="120"/>
      <c r="AA204" s="120"/>
      <c r="AB204" s="120"/>
      <c r="AC204" s="120"/>
      <c r="AD204" s="120"/>
      <c r="AE204" s="120"/>
      <c r="AF204" s="120"/>
      <c r="AG204" s="120"/>
      <c r="AH204" s="120"/>
      <c r="AI204" s="120"/>
      <c r="AJ204" s="120"/>
      <c r="AK204" s="120"/>
      <c r="AL204" s="120"/>
      <c r="AM204" s="120"/>
      <c r="AN204" s="120"/>
      <c r="AO204" s="120"/>
      <c r="AP204" s="120"/>
      <c r="AQ204" s="120"/>
      <c r="AR204" s="120"/>
    </row>
    <row r="205" spans="1:44" x14ac:dyDescent="0.2">
      <c r="A205" s="120"/>
      <c r="B205" s="171"/>
      <c r="C205" s="120"/>
      <c r="D205" s="120"/>
      <c r="E205" s="120"/>
      <c r="F205" s="120"/>
      <c r="G205" s="120"/>
      <c r="H205" s="120"/>
      <c r="I205" s="120"/>
      <c r="J205" s="222"/>
      <c r="K205" s="120"/>
      <c r="L205" s="222"/>
      <c r="M205" s="120"/>
      <c r="N205" s="222"/>
      <c r="O205" s="120"/>
      <c r="P205" s="120"/>
      <c r="Q205" s="207"/>
      <c r="R205" s="208"/>
      <c r="T205" s="208"/>
      <c r="U205" s="208"/>
      <c r="V205" s="208"/>
      <c r="W205" s="208"/>
      <c r="X205" s="208"/>
      <c r="Y205" s="120"/>
      <c r="Z205" s="120"/>
      <c r="AA205" s="120"/>
      <c r="AB205" s="120"/>
      <c r="AC205" s="120"/>
      <c r="AD205" s="120"/>
      <c r="AE205" s="120"/>
      <c r="AF205" s="120"/>
      <c r="AG205" s="120"/>
      <c r="AH205" s="120"/>
      <c r="AI205" s="120"/>
      <c r="AJ205" s="120"/>
      <c r="AK205" s="120"/>
      <c r="AL205" s="120"/>
      <c r="AM205" s="120"/>
      <c r="AN205" s="120"/>
      <c r="AO205" s="120"/>
      <c r="AP205" s="120"/>
      <c r="AQ205" s="120"/>
      <c r="AR205" s="120"/>
    </row>
    <row r="206" spans="1:44" x14ac:dyDescent="0.2">
      <c r="A206" s="120"/>
      <c r="B206" s="171"/>
      <c r="C206" s="120"/>
      <c r="D206" s="120"/>
      <c r="E206" s="120"/>
      <c r="F206" s="120"/>
      <c r="G206" s="120"/>
      <c r="H206" s="120"/>
      <c r="I206" s="120"/>
      <c r="J206" s="222"/>
      <c r="K206" s="120"/>
      <c r="L206" s="222"/>
      <c r="M206" s="120"/>
      <c r="N206" s="222"/>
      <c r="O206" s="120"/>
      <c r="P206" s="120"/>
      <c r="Q206" s="207"/>
      <c r="R206" s="208"/>
      <c r="T206" s="208"/>
      <c r="U206" s="208"/>
      <c r="V206" s="208"/>
      <c r="W206" s="208"/>
      <c r="X206" s="208"/>
      <c r="Y206" s="120"/>
      <c r="Z206" s="120"/>
      <c r="AA206" s="120"/>
      <c r="AB206" s="120"/>
      <c r="AC206" s="120"/>
      <c r="AD206" s="120"/>
      <c r="AE206" s="120"/>
      <c r="AF206" s="120"/>
      <c r="AG206" s="120"/>
      <c r="AH206" s="120"/>
      <c r="AI206" s="120"/>
      <c r="AJ206" s="120"/>
      <c r="AK206" s="120"/>
      <c r="AL206" s="120"/>
      <c r="AM206" s="120"/>
      <c r="AN206" s="120"/>
      <c r="AO206" s="120"/>
      <c r="AP206" s="120"/>
      <c r="AQ206" s="120"/>
      <c r="AR206" s="120"/>
    </row>
    <row r="207" spans="1:44" x14ac:dyDescent="0.2">
      <c r="A207" s="120"/>
      <c r="B207" s="171"/>
      <c r="C207" s="120"/>
      <c r="D207" s="120"/>
      <c r="E207" s="120"/>
      <c r="F207" s="120"/>
      <c r="G207" s="120"/>
      <c r="H207" s="120"/>
      <c r="I207" s="120"/>
      <c r="J207" s="222"/>
      <c r="K207" s="120"/>
      <c r="L207" s="222"/>
      <c r="M207" s="120"/>
      <c r="N207" s="222"/>
      <c r="O207" s="120"/>
      <c r="P207" s="120"/>
      <c r="Q207" s="207"/>
      <c r="R207" s="208"/>
      <c r="T207" s="208"/>
      <c r="U207" s="208"/>
      <c r="V207" s="208"/>
      <c r="W207" s="208"/>
      <c r="X207" s="208"/>
      <c r="Y207" s="120"/>
      <c r="Z207" s="120"/>
      <c r="AA207" s="120"/>
      <c r="AB207" s="120"/>
      <c r="AC207" s="120"/>
      <c r="AD207" s="120"/>
      <c r="AE207" s="120"/>
      <c r="AF207" s="120"/>
      <c r="AG207" s="120"/>
      <c r="AH207" s="120"/>
      <c r="AI207" s="120"/>
      <c r="AJ207" s="120"/>
      <c r="AK207" s="120"/>
      <c r="AL207" s="120"/>
      <c r="AM207" s="120"/>
      <c r="AN207" s="120"/>
      <c r="AO207" s="120"/>
      <c r="AP207" s="120"/>
      <c r="AQ207" s="120"/>
      <c r="AR207" s="120"/>
    </row>
    <row r="208" spans="1:44" x14ac:dyDescent="0.2">
      <c r="A208" s="120"/>
      <c r="B208" s="171"/>
      <c r="C208" s="120"/>
      <c r="D208" s="120"/>
      <c r="E208" s="120"/>
      <c r="F208" s="120"/>
      <c r="G208" s="120"/>
      <c r="H208" s="120"/>
      <c r="I208" s="120"/>
      <c r="J208" s="222"/>
      <c r="K208" s="120"/>
      <c r="L208" s="222"/>
      <c r="M208" s="120"/>
      <c r="N208" s="222"/>
      <c r="O208" s="120"/>
      <c r="P208" s="120"/>
      <c r="Q208" s="207"/>
      <c r="R208" s="208"/>
      <c r="T208" s="208"/>
      <c r="U208" s="208"/>
      <c r="V208" s="208"/>
      <c r="W208" s="208"/>
      <c r="X208" s="208"/>
      <c r="Y208" s="120"/>
      <c r="Z208" s="120"/>
      <c r="AA208" s="120"/>
      <c r="AB208" s="120"/>
      <c r="AC208" s="120"/>
      <c r="AD208" s="120"/>
      <c r="AE208" s="120"/>
      <c r="AF208" s="120"/>
      <c r="AG208" s="120"/>
      <c r="AH208" s="120"/>
      <c r="AI208" s="120"/>
      <c r="AJ208" s="120"/>
      <c r="AK208" s="120"/>
      <c r="AL208" s="120"/>
      <c r="AM208" s="120"/>
      <c r="AN208" s="120"/>
      <c r="AO208" s="120"/>
      <c r="AP208" s="120"/>
      <c r="AQ208" s="120"/>
      <c r="AR208" s="120"/>
    </row>
    <row r="209" spans="1:44" x14ac:dyDescent="0.2">
      <c r="A209" s="120"/>
      <c r="B209" s="171"/>
      <c r="C209" s="120"/>
      <c r="D209" s="120"/>
      <c r="E209" s="120"/>
      <c r="F209" s="120"/>
      <c r="G209" s="120"/>
      <c r="H209" s="120"/>
      <c r="I209" s="120"/>
      <c r="J209" s="222"/>
      <c r="K209" s="120"/>
      <c r="L209" s="222"/>
      <c r="M209" s="120"/>
      <c r="N209" s="222"/>
      <c r="O209" s="120"/>
      <c r="P209" s="120"/>
      <c r="Q209" s="207"/>
      <c r="R209" s="208"/>
      <c r="T209" s="208"/>
      <c r="U209" s="208"/>
      <c r="V209" s="208"/>
      <c r="W209" s="208"/>
      <c r="X209" s="208"/>
      <c r="Y209" s="120"/>
      <c r="Z209" s="120"/>
      <c r="AA209" s="120"/>
      <c r="AB209" s="120"/>
      <c r="AC209" s="120"/>
      <c r="AD209" s="120"/>
      <c r="AE209" s="120"/>
      <c r="AF209" s="120"/>
      <c r="AG209" s="120"/>
      <c r="AH209" s="120"/>
      <c r="AI209" s="120"/>
      <c r="AJ209" s="120"/>
      <c r="AK209" s="120"/>
      <c r="AL209" s="120"/>
      <c r="AM209" s="120"/>
      <c r="AN209" s="120"/>
      <c r="AO209" s="120"/>
      <c r="AP209" s="120"/>
      <c r="AQ209" s="120"/>
      <c r="AR209" s="120"/>
    </row>
    <row r="210" spans="1:44" x14ac:dyDescent="0.2">
      <c r="A210" s="120"/>
      <c r="B210" s="171"/>
      <c r="C210" s="120"/>
      <c r="D210" s="120"/>
      <c r="E210" s="120"/>
      <c r="F210" s="120"/>
      <c r="G210" s="120"/>
      <c r="H210" s="120"/>
      <c r="I210" s="120"/>
      <c r="J210" s="222"/>
      <c r="K210" s="120"/>
      <c r="L210" s="222"/>
      <c r="M210" s="120"/>
      <c r="N210" s="222"/>
      <c r="O210" s="120"/>
      <c r="P210" s="120"/>
      <c r="Q210" s="207"/>
      <c r="R210" s="208"/>
      <c r="T210" s="208"/>
      <c r="U210" s="208"/>
      <c r="V210" s="208"/>
      <c r="W210" s="208"/>
      <c r="X210" s="208"/>
      <c r="Y210" s="120"/>
      <c r="Z210" s="120"/>
      <c r="AA210" s="120"/>
      <c r="AB210" s="120"/>
      <c r="AC210" s="120"/>
      <c r="AD210" s="120"/>
      <c r="AE210" s="120"/>
      <c r="AF210" s="120"/>
      <c r="AG210" s="120"/>
      <c r="AH210" s="120"/>
      <c r="AI210" s="120"/>
      <c r="AJ210" s="120"/>
      <c r="AK210" s="120"/>
      <c r="AL210" s="120"/>
      <c r="AM210" s="120"/>
      <c r="AN210" s="120"/>
      <c r="AO210" s="120"/>
      <c r="AP210" s="120"/>
      <c r="AQ210" s="120"/>
      <c r="AR210" s="120"/>
    </row>
    <row r="211" spans="1:44" x14ac:dyDescent="0.2">
      <c r="A211" s="120"/>
      <c r="B211" s="171"/>
      <c r="C211" s="120"/>
      <c r="D211" s="120"/>
      <c r="Q211" s="207"/>
      <c r="T211" s="208"/>
      <c r="U211" s="208"/>
      <c r="V211" s="208"/>
      <c r="W211" s="208"/>
      <c r="X211" s="208"/>
      <c r="Y211" s="120"/>
      <c r="Z211" s="120"/>
      <c r="AA211" s="120"/>
      <c r="AB211" s="120"/>
      <c r="AC211" s="120"/>
      <c r="AD211" s="120"/>
      <c r="AE211" s="120"/>
      <c r="AF211" s="120"/>
      <c r="AG211" s="120"/>
      <c r="AH211" s="120"/>
      <c r="AI211" s="120"/>
      <c r="AJ211" s="120"/>
      <c r="AK211" s="120"/>
      <c r="AL211" s="120"/>
      <c r="AM211" s="120"/>
      <c r="AN211" s="120"/>
      <c r="AO211" s="120"/>
      <c r="AP211" s="120"/>
      <c r="AQ211" s="120"/>
      <c r="AR211" s="120"/>
    </row>
    <row r="212" spans="1:44" x14ac:dyDescent="0.2">
      <c r="A212" s="120"/>
      <c r="B212" s="171"/>
      <c r="C212" s="120"/>
      <c r="D212" s="120"/>
      <c r="Q212" s="207"/>
      <c r="T212" s="208"/>
      <c r="U212" s="208"/>
      <c r="V212" s="208"/>
      <c r="W212" s="208"/>
      <c r="X212" s="208"/>
      <c r="Y212" s="120"/>
      <c r="Z212" s="120"/>
      <c r="AA212" s="120"/>
      <c r="AB212" s="120"/>
      <c r="AC212" s="120"/>
      <c r="AD212" s="120"/>
      <c r="AE212" s="120"/>
      <c r="AF212" s="120"/>
      <c r="AG212" s="120"/>
      <c r="AH212" s="120"/>
      <c r="AI212" s="120"/>
      <c r="AJ212" s="120"/>
      <c r="AK212" s="120"/>
      <c r="AL212" s="120"/>
      <c r="AM212" s="120"/>
      <c r="AN212" s="120"/>
      <c r="AO212" s="120"/>
      <c r="AP212" s="120"/>
      <c r="AQ212" s="120"/>
      <c r="AR212" s="120"/>
    </row>
    <row r="213" spans="1:44" x14ac:dyDescent="0.2">
      <c r="A213" s="120"/>
      <c r="B213" s="171"/>
      <c r="C213" s="120"/>
      <c r="D213" s="120"/>
      <c r="Q213" s="207"/>
      <c r="T213" s="208"/>
      <c r="U213" s="208"/>
      <c r="V213" s="208"/>
      <c r="W213" s="208"/>
      <c r="X213" s="208"/>
      <c r="Y213" s="120"/>
      <c r="Z213" s="120"/>
      <c r="AA213" s="120"/>
      <c r="AB213" s="120"/>
      <c r="AC213" s="120"/>
      <c r="AD213" s="120"/>
      <c r="AE213" s="120"/>
      <c r="AF213" s="120"/>
      <c r="AG213" s="120"/>
      <c r="AH213" s="120"/>
      <c r="AI213" s="120"/>
      <c r="AJ213" s="120"/>
      <c r="AK213" s="120"/>
      <c r="AL213" s="120"/>
      <c r="AM213" s="120"/>
      <c r="AN213" s="120"/>
      <c r="AO213" s="120"/>
      <c r="AP213" s="120"/>
      <c r="AQ213" s="120"/>
      <c r="AR213" s="120"/>
    </row>
    <row r="214" spans="1:44" x14ac:dyDescent="0.2">
      <c r="A214" s="120"/>
      <c r="B214" s="171"/>
      <c r="C214" s="120"/>
      <c r="D214" s="120"/>
      <c r="Q214" s="207"/>
      <c r="T214" s="208"/>
      <c r="U214" s="208"/>
      <c r="V214" s="208"/>
      <c r="W214" s="208"/>
      <c r="X214" s="208"/>
      <c r="Y214" s="120"/>
      <c r="Z214" s="120"/>
      <c r="AA214" s="120"/>
      <c r="AB214" s="120"/>
      <c r="AC214" s="120"/>
      <c r="AD214" s="120"/>
      <c r="AE214" s="120"/>
      <c r="AF214" s="120"/>
      <c r="AG214" s="120"/>
      <c r="AH214" s="120"/>
      <c r="AI214" s="120"/>
      <c r="AJ214" s="120"/>
      <c r="AK214" s="120"/>
      <c r="AL214" s="120"/>
      <c r="AM214" s="120"/>
      <c r="AN214" s="120"/>
      <c r="AO214" s="120"/>
      <c r="AP214" s="120"/>
      <c r="AQ214" s="120"/>
      <c r="AR214" s="120"/>
    </row>
    <row r="215" spans="1:44" x14ac:dyDescent="0.2">
      <c r="A215" s="120"/>
      <c r="B215" s="171"/>
      <c r="C215" s="120"/>
      <c r="D215" s="120"/>
      <c r="Q215" s="207"/>
      <c r="T215" s="208"/>
      <c r="U215" s="208"/>
      <c r="V215" s="208"/>
      <c r="W215" s="208"/>
      <c r="X215" s="208"/>
      <c r="Y215" s="120"/>
      <c r="Z215" s="120"/>
      <c r="AA215" s="120"/>
      <c r="AB215" s="120"/>
      <c r="AC215" s="120"/>
      <c r="AD215" s="120"/>
      <c r="AE215" s="120"/>
      <c r="AF215" s="120"/>
      <c r="AG215" s="120"/>
      <c r="AH215" s="120"/>
      <c r="AI215" s="120"/>
      <c r="AJ215" s="120"/>
      <c r="AK215" s="120"/>
      <c r="AL215" s="120"/>
      <c r="AM215" s="120"/>
      <c r="AN215" s="120"/>
      <c r="AO215" s="120"/>
      <c r="AP215" s="120"/>
      <c r="AQ215" s="120"/>
      <c r="AR215" s="120"/>
    </row>
    <row r="216" spans="1:44" x14ac:dyDescent="0.2">
      <c r="A216" s="120"/>
      <c r="B216" s="171"/>
      <c r="C216" s="120"/>
      <c r="D216" s="120"/>
      <c r="Q216" s="207"/>
      <c r="T216" s="208"/>
      <c r="U216" s="208"/>
      <c r="V216" s="208"/>
      <c r="W216" s="208"/>
      <c r="X216" s="208"/>
      <c r="Y216" s="120"/>
      <c r="Z216" s="120"/>
      <c r="AA216" s="120"/>
      <c r="AB216" s="120"/>
      <c r="AC216" s="120"/>
      <c r="AD216" s="120"/>
      <c r="AE216" s="120"/>
      <c r="AF216" s="120"/>
      <c r="AG216" s="120"/>
      <c r="AH216" s="120"/>
      <c r="AI216" s="120"/>
      <c r="AJ216" s="120"/>
      <c r="AK216" s="120"/>
      <c r="AL216" s="120"/>
      <c r="AM216" s="120"/>
      <c r="AN216" s="120"/>
      <c r="AO216" s="120"/>
      <c r="AP216" s="120"/>
      <c r="AQ216" s="120"/>
      <c r="AR216" s="120"/>
    </row>
    <row r="217" spans="1:44" x14ac:dyDescent="0.2">
      <c r="A217" s="120"/>
      <c r="B217" s="171"/>
      <c r="C217" s="120"/>
      <c r="D217" s="120"/>
      <c r="Q217" s="207"/>
      <c r="T217" s="208"/>
      <c r="U217" s="208"/>
      <c r="V217" s="208"/>
      <c r="W217" s="208"/>
      <c r="X217" s="208"/>
      <c r="Y217" s="120"/>
      <c r="Z217" s="120"/>
      <c r="AA217" s="120"/>
      <c r="AB217" s="120"/>
      <c r="AC217" s="120"/>
      <c r="AD217" s="120"/>
      <c r="AE217" s="120"/>
      <c r="AF217" s="120"/>
      <c r="AG217" s="120"/>
      <c r="AH217" s="120"/>
      <c r="AI217" s="120"/>
      <c r="AJ217" s="120"/>
      <c r="AK217" s="120"/>
      <c r="AL217" s="120"/>
      <c r="AM217" s="120"/>
      <c r="AN217" s="120"/>
      <c r="AO217" s="120"/>
      <c r="AP217" s="120"/>
      <c r="AQ217" s="120"/>
      <c r="AR217" s="120"/>
    </row>
    <row r="218" spans="1:44" x14ac:dyDescent="0.2">
      <c r="A218" s="120"/>
      <c r="B218" s="171"/>
      <c r="C218" s="120"/>
      <c r="D218" s="120"/>
      <c r="Q218" s="207"/>
      <c r="T218" s="208"/>
      <c r="U218" s="208"/>
      <c r="V218" s="208"/>
      <c r="W218" s="208"/>
      <c r="X218" s="208"/>
      <c r="Y218" s="120"/>
      <c r="Z218" s="120"/>
      <c r="AA218" s="120"/>
      <c r="AB218" s="120"/>
      <c r="AC218" s="120"/>
      <c r="AD218" s="120"/>
      <c r="AE218" s="120"/>
      <c r="AF218" s="120"/>
      <c r="AG218" s="120"/>
      <c r="AH218" s="120"/>
      <c r="AI218" s="120"/>
      <c r="AJ218" s="120"/>
      <c r="AK218" s="120"/>
      <c r="AL218" s="120"/>
      <c r="AM218" s="120"/>
      <c r="AN218" s="120"/>
      <c r="AO218" s="120"/>
      <c r="AP218" s="120"/>
      <c r="AQ218" s="120"/>
      <c r="AR218" s="120"/>
    </row>
    <row r="219" spans="1:44" x14ac:dyDescent="0.2">
      <c r="A219" s="120"/>
      <c r="B219" s="171"/>
      <c r="C219" s="120"/>
      <c r="D219" s="120"/>
      <c r="Q219" s="207"/>
      <c r="T219" s="208"/>
      <c r="U219" s="208"/>
      <c r="V219" s="208"/>
      <c r="W219" s="208"/>
      <c r="X219" s="208"/>
      <c r="Y219" s="120"/>
      <c r="Z219" s="120"/>
      <c r="AA219" s="120"/>
      <c r="AB219" s="120"/>
      <c r="AC219" s="120"/>
      <c r="AD219" s="120"/>
      <c r="AE219" s="120"/>
      <c r="AF219" s="120"/>
      <c r="AG219" s="120"/>
      <c r="AH219" s="120"/>
      <c r="AI219" s="120"/>
      <c r="AJ219" s="120"/>
      <c r="AK219" s="120"/>
      <c r="AL219" s="120"/>
      <c r="AM219" s="120"/>
      <c r="AN219" s="120"/>
      <c r="AO219" s="120"/>
      <c r="AP219" s="120"/>
      <c r="AQ219" s="120"/>
      <c r="AR219" s="120"/>
    </row>
    <row r="220" spans="1:44" x14ac:dyDescent="0.2">
      <c r="A220" s="120"/>
      <c r="B220" s="171"/>
      <c r="C220" s="120"/>
      <c r="D220" s="120"/>
      <c r="Q220" s="207"/>
      <c r="T220" s="208"/>
      <c r="U220" s="208"/>
      <c r="V220" s="208"/>
      <c r="W220" s="208"/>
      <c r="X220" s="208"/>
      <c r="Y220" s="120"/>
      <c r="Z220" s="120"/>
      <c r="AA220" s="120"/>
      <c r="AB220" s="120"/>
      <c r="AC220" s="120"/>
      <c r="AD220" s="120"/>
      <c r="AE220" s="120"/>
      <c r="AF220" s="120"/>
      <c r="AG220" s="120"/>
      <c r="AH220" s="120"/>
      <c r="AI220" s="120"/>
      <c r="AJ220" s="120"/>
      <c r="AK220" s="120"/>
      <c r="AL220" s="120"/>
      <c r="AM220" s="120"/>
      <c r="AN220" s="120"/>
      <c r="AO220" s="120"/>
      <c r="AP220" s="120"/>
      <c r="AQ220" s="120"/>
      <c r="AR220" s="120"/>
    </row>
    <row r="221" spans="1:44" x14ac:dyDescent="0.2">
      <c r="A221" s="120"/>
      <c r="B221" s="171"/>
      <c r="C221" s="120"/>
      <c r="D221" s="120"/>
      <c r="Q221" s="207"/>
      <c r="T221" s="208"/>
      <c r="U221" s="208"/>
      <c r="V221" s="208"/>
      <c r="W221" s="208"/>
      <c r="X221" s="208"/>
      <c r="Y221" s="120"/>
      <c r="Z221" s="120"/>
      <c r="AA221" s="120"/>
      <c r="AB221" s="120"/>
      <c r="AC221" s="120"/>
      <c r="AD221" s="120"/>
      <c r="AE221" s="120"/>
      <c r="AF221" s="120"/>
      <c r="AG221" s="120"/>
      <c r="AH221" s="120"/>
      <c r="AI221" s="120"/>
      <c r="AJ221" s="120"/>
      <c r="AK221" s="120"/>
      <c r="AL221" s="120"/>
      <c r="AM221" s="120"/>
      <c r="AN221" s="120"/>
      <c r="AO221" s="120"/>
      <c r="AP221" s="120"/>
      <c r="AQ221" s="120"/>
      <c r="AR221" s="120"/>
    </row>
    <row r="222" spans="1:44" x14ac:dyDescent="0.2">
      <c r="A222" s="120"/>
      <c r="B222" s="171"/>
      <c r="C222" s="120"/>
      <c r="D222" s="120"/>
      <c r="Q222" s="207"/>
      <c r="T222" s="208"/>
      <c r="U222" s="208"/>
      <c r="V222" s="208"/>
      <c r="W222" s="208"/>
      <c r="X222" s="208"/>
      <c r="Y222" s="120"/>
      <c r="Z222" s="120"/>
      <c r="AA222" s="120"/>
      <c r="AB222" s="120"/>
      <c r="AC222" s="120"/>
      <c r="AD222" s="120"/>
      <c r="AE222" s="120"/>
      <c r="AF222" s="120"/>
      <c r="AG222" s="120"/>
      <c r="AH222" s="120"/>
      <c r="AI222" s="120"/>
      <c r="AJ222" s="120"/>
      <c r="AK222" s="120"/>
      <c r="AL222" s="120"/>
      <c r="AM222" s="120"/>
      <c r="AN222" s="120"/>
      <c r="AO222" s="120"/>
      <c r="AP222" s="120"/>
      <c r="AQ222" s="120"/>
      <c r="AR222" s="120"/>
    </row>
    <row r="223" spans="1:44" x14ac:dyDescent="0.2">
      <c r="A223" s="120"/>
      <c r="B223" s="171"/>
      <c r="C223" s="120"/>
      <c r="D223" s="120"/>
      <c r="Q223" s="207"/>
      <c r="T223" s="208"/>
      <c r="U223" s="208"/>
      <c r="V223" s="208"/>
      <c r="W223" s="208"/>
      <c r="X223" s="208"/>
      <c r="Y223" s="120"/>
      <c r="Z223" s="120"/>
      <c r="AA223" s="120"/>
      <c r="AB223" s="120"/>
      <c r="AC223" s="120"/>
      <c r="AD223" s="120"/>
      <c r="AE223" s="120"/>
      <c r="AF223" s="120"/>
      <c r="AG223" s="120"/>
      <c r="AH223" s="120"/>
      <c r="AI223" s="120"/>
      <c r="AJ223" s="120"/>
      <c r="AK223" s="120"/>
      <c r="AL223" s="120"/>
      <c r="AM223" s="120"/>
      <c r="AN223" s="120"/>
      <c r="AO223" s="120"/>
      <c r="AP223" s="120"/>
      <c r="AQ223" s="120"/>
      <c r="AR223" s="120"/>
    </row>
    <row r="224" spans="1:44" x14ac:dyDescent="0.2">
      <c r="A224" s="120"/>
      <c r="B224" s="171"/>
      <c r="C224" s="120"/>
      <c r="D224" s="120"/>
      <c r="Q224" s="207"/>
      <c r="T224" s="208"/>
      <c r="U224" s="208"/>
      <c r="V224" s="208"/>
      <c r="W224" s="208"/>
      <c r="X224" s="208"/>
      <c r="Y224" s="120"/>
      <c r="Z224" s="120"/>
      <c r="AA224" s="120"/>
      <c r="AB224" s="120"/>
      <c r="AC224" s="120"/>
      <c r="AD224" s="120"/>
      <c r="AE224" s="120"/>
      <c r="AF224" s="120"/>
      <c r="AG224" s="120"/>
      <c r="AH224" s="120"/>
      <c r="AI224" s="120"/>
      <c r="AJ224" s="120"/>
      <c r="AK224" s="120"/>
      <c r="AL224" s="120"/>
      <c r="AM224" s="120"/>
      <c r="AN224" s="120"/>
      <c r="AO224" s="120"/>
      <c r="AP224" s="120"/>
      <c r="AQ224" s="120"/>
      <c r="AR224" s="120"/>
    </row>
    <row r="225" spans="1:44" x14ac:dyDescent="0.2">
      <c r="A225" s="120"/>
      <c r="B225" s="171"/>
      <c r="C225" s="120"/>
      <c r="D225" s="120"/>
      <c r="Q225" s="207"/>
      <c r="T225" s="208"/>
      <c r="U225" s="208"/>
      <c r="V225" s="208"/>
      <c r="W225" s="208"/>
      <c r="X225" s="208"/>
      <c r="Y225" s="120"/>
      <c r="Z225" s="120"/>
      <c r="AA225" s="120"/>
      <c r="AB225" s="120"/>
      <c r="AC225" s="120"/>
      <c r="AD225" s="120"/>
      <c r="AE225" s="120"/>
      <c r="AF225" s="120"/>
      <c r="AG225" s="120"/>
      <c r="AH225" s="120"/>
      <c r="AI225" s="120"/>
      <c r="AJ225" s="120"/>
      <c r="AK225" s="120"/>
      <c r="AL225" s="120"/>
      <c r="AM225" s="120"/>
      <c r="AN225" s="120"/>
      <c r="AO225" s="120"/>
      <c r="AP225" s="120"/>
      <c r="AQ225" s="120"/>
      <c r="AR225" s="120"/>
    </row>
    <row r="226" spans="1:44" x14ac:dyDescent="0.2">
      <c r="A226" s="120"/>
      <c r="B226" s="171"/>
      <c r="C226" s="120"/>
      <c r="D226" s="120"/>
      <c r="Q226" s="207"/>
      <c r="T226" s="208"/>
      <c r="U226" s="208"/>
      <c r="V226" s="208"/>
      <c r="W226" s="208"/>
      <c r="X226" s="208"/>
      <c r="Y226" s="120"/>
      <c r="Z226" s="120"/>
      <c r="AA226" s="120"/>
      <c r="AB226" s="120"/>
      <c r="AC226" s="120"/>
      <c r="AD226" s="120"/>
      <c r="AE226" s="120"/>
      <c r="AF226" s="120"/>
      <c r="AG226" s="120"/>
      <c r="AH226" s="120"/>
      <c r="AI226" s="120"/>
      <c r="AJ226" s="120"/>
      <c r="AK226" s="120"/>
      <c r="AL226" s="120"/>
      <c r="AM226" s="120"/>
      <c r="AN226" s="120"/>
      <c r="AO226" s="120"/>
      <c r="AP226" s="120"/>
      <c r="AQ226" s="120"/>
      <c r="AR226" s="120"/>
    </row>
    <row r="227" spans="1:44" x14ac:dyDescent="0.2">
      <c r="A227" s="120"/>
      <c r="B227" s="171"/>
      <c r="C227" s="120"/>
      <c r="D227" s="120"/>
      <c r="Q227" s="207"/>
      <c r="T227" s="208"/>
      <c r="U227" s="208"/>
      <c r="V227" s="208"/>
      <c r="W227" s="208"/>
      <c r="X227" s="208"/>
      <c r="Y227" s="120"/>
      <c r="Z227" s="120"/>
      <c r="AA227" s="120"/>
      <c r="AB227" s="120"/>
      <c r="AC227" s="120"/>
      <c r="AD227" s="120"/>
      <c r="AE227" s="120"/>
      <c r="AF227" s="120"/>
      <c r="AG227" s="120"/>
      <c r="AH227" s="120"/>
      <c r="AI227" s="120"/>
      <c r="AJ227" s="120"/>
      <c r="AK227" s="120"/>
      <c r="AL227" s="120"/>
      <c r="AM227" s="120"/>
      <c r="AN227" s="120"/>
      <c r="AO227" s="120"/>
      <c r="AP227" s="120"/>
      <c r="AQ227" s="120"/>
      <c r="AR227" s="120"/>
    </row>
    <row r="228" spans="1:44" x14ac:dyDescent="0.2">
      <c r="A228" s="120"/>
      <c r="B228" s="171"/>
      <c r="C228" s="120"/>
      <c r="D228" s="120"/>
      <c r="Q228" s="207"/>
      <c r="T228" s="208"/>
      <c r="U228" s="208"/>
      <c r="V228" s="208"/>
      <c r="W228" s="208"/>
      <c r="X228" s="208"/>
      <c r="Y228" s="120"/>
      <c r="Z228" s="120"/>
      <c r="AA228" s="120"/>
      <c r="AB228" s="120"/>
      <c r="AC228" s="120"/>
      <c r="AD228" s="120"/>
      <c r="AE228" s="120"/>
      <c r="AF228" s="120"/>
      <c r="AG228" s="120"/>
      <c r="AH228" s="120"/>
      <c r="AI228" s="120"/>
      <c r="AJ228" s="120"/>
      <c r="AK228" s="120"/>
      <c r="AL228" s="120"/>
      <c r="AM228" s="120"/>
      <c r="AN228" s="120"/>
      <c r="AO228" s="120"/>
      <c r="AP228" s="120"/>
      <c r="AQ228" s="120"/>
      <c r="AR228" s="120"/>
    </row>
    <row r="229" spans="1:44" x14ac:dyDescent="0.2">
      <c r="A229" s="120"/>
      <c r="B229" s="171"/>
      <c r="C229" s="120"/>
      <c r="D229" s="120"/>
      <c r="Q229" s="207"/>
      <c r="T229" s="208"/>
      <c r="U229" s="208"/>
      <c r="V229" s="208"/>
      <c r="W229" s="208"/>
      <c r="X229" s="208"/>
      <c r="Y229" s="120"/>
      <c r="Z229" s="120"/>
      <c r="AA229" s="120"/>
      <c r="AB229" s="120"/>
      <c r="AC229" s="120"/>
      <c r="AD229" s="120"/>
      <c r="AE229" s="120"/>
      <c r="AF229" s="120"/>
      <c r="AG229" s="120"/>
      <c r="AH229" s="120"/>
      <c r="AI229" s="120"/>
      <c r="AJ229" s="120"/>
      <c r="AK229" s="120"/>
      <c r="AL229" s="120"/>
      <c r="AM229" s="120"/>
      <c r="AN229" s="120"/>
      <c r="AO229" s="120"/>
      <c r="AP229" s="120"/>
      <c r="AQ229" s="120"/>
      <c r="AR229" s="120"/>
    </row>
    <row r="230" spans="1:44" x14ac:dyDescent="0.2">
      <c r="A230" s="120"/>
      <c r="B230" s="171"/>
      <c r="C230" s="120"/>
      <c r="D230" s="120"/>
      <c r="Q230" s="207"/>
      <c r="T230" s="208"/>
      <c r="U230" s="208"/>
      <c r="V230" s="208"/>
      <c r="W230" s="208"/>
      <c r="X230" s="208"/>
      <c r="Y230" s="120"/>
      <c r="Z230" s="120"/>
      <c r="AA230" s="120"/>
      <c r="AB230" s="120"/>
      <c r="AC230" s="120"/>
      <c r="AD230" s="120"/>
      <c r="AE230" s="120"/>
      <c r="AF230" s="120"/>
      <c r="AG230" s="120"/>
      <c r="AH230" s="120"/>
      <c r="AI230" s="120"/>
      <c r="AJ230" s="120"/>
      <c r="AK230" s="120"/>
      <c r="AL230" s="120"/>
      <c r="AM230" s="120"/>
      <c r="AN230" s="120"/>
      <c r="AO230" s="120"/>
      <c r="AP230" s="120"/>
      <c r="AQ230" s="120"/>
      <c r="AR230" s="120"/>
    </row>
    <row r="231" spans="1:44" x14ac:dyDescent="0.2">
      <c r="A231" s="120"/>
      <c r="B231" s="171"/>
      <c r="C231" s="120"/>
      <c r="D231" s="120"/>
      <c r="Q231" s="207"/>
      <c r="T231" s="208"/>
      <c r="V231" s="208"/>
      <c r="W231" s="208"/>
      <c r="X231" s="208"/>
      <c r="Y231" s="120"/>
      <c r="Z231" s="120"/>
      <c r="AA231" s="120"/>
      <c r="AB231" s="120"/>
      <c r="AC231" s="120"/>
      <c r="AD231" s="120"/>
      <c r="AE231" s="120"/>
      <c r="AF231" s="120"/>
      <c r="AG231" s="120"/>
      <c r="AH231" s="120"/>
      <c r="AI231" s="120"/>
      <c r="AJ231" s="120"/>
      <c r="AK231" s="120"/>
      <c r="AL231" s="120"/>
      <c r="AM231" s="120"/>
      <c r="AN231" s="120"/>
      <c r="AO231" s="120"/>
      <c r="AP231" s="120"/>
      <c r="AQ231" s="120"/>
      <c r="AR231" s="120"/>
    </row>
    <row r="232" spans="1:44" x14ac:dyDescent="0.2">
      <c r="A232" s="120"/>
      <c r="B232" s="171"/>
      <c r="C232" s="120"/>
      <c r="D232" s="120"/>
      <c r="Q232" s="207"/>
    </row>
    <row r="233" spans="1:44" x14ac:dyDescent="0.2">
      <c r="A233" s="120"/>
      <c r="B233" s="171"/>
      <c r="C233" s="120"/>
      <c r="D233" s="120"/>
      <c r="Q233" s="207"/>
    </row>
    <row r="234" spans="1:44" x14ac:dyDescent="0.2">
      <c r="B234" s="171"/>
      <c r="C234" s="120"/>
      <c r="D234" s="120"/>
      <c r="Q234" s="207"/>
    </row>
    <row r="235" spans="1:44" x14ac:dyDescent="0.2">
      <c r="Q235" s="207"/>
    </row>
    <row r="236" spans="1:44" x14ac:dyDescent="0.2">
      <c r="Q236" s="207"/>
    </row>
    <row r="237" spans="1:44" x14ac:dyDescent="0.2">
      <c r="Q237" s="207"/>
    </row>
    <row r="238" spans="1:44" x14ac:dyDescent="0.2">
      <c r="Q238" s="207"/>
    </row>
    <row r="239" spans="1:44" x14ac:dyDescent="0.2">
      <c r="Q239" s="207"/>
    </row>
    <row r="240" spans="1:44" x14ac:dyDescent="0.2">
      <c r="Q240" s="207"/>
    </row>
    <row r="241" spans="17:17" x14ac:dyDescent="0.2">
      <c r="Q241" s="207"/>
    </row>
    <row r="242" spans="17:17" x14ac:dyDescent="0.2">
      <c r="Q242" s="207"/>
    </row>
    <row r="243" spans="17:17" x14ac:dyDescent="0.2">
      <c r="Q243" s="207"/>
    </row>
    <row r="244" spans="17:17" x14ac:dyDescent="0.2">
      <c r="Q244" s="207"/>
    </row>
    <row r="245" spans="17:17" x14ac:dyDescent="0.2">
      <c r="Q245" s="207"/>
    </row>
    <row r="246" spans="17:17" x14ac:dyDescent="0.2">
      <c r="Q246" s="207"/>
    </row>
    <row r="247" spans="17:17" x14ac:dyDescent="0.2">
      <c r="Q247" s="207"/>
    </row>
    <row r="248" spans="17:17" x14ac:dyDescent="0.2">
      <c r="Q248" s="207"/>
    </row>
    <row r="249" spans="17:17" x14ac:dyDescent="0.2">
      <c r="Q249" s="207"/>
    </row>
    <row r="250" spans="17:17" x14ac:dyDescent="0.2">
      <c r="Q250" s="207"/>
    </row>
    <row r="251" spans="17:17" x14ac:dyDescent="0.2">
      <c r="Q251" s="207"/>
    </row>
    <row r="252" spans="17:17" x14ac:dyDescent="0.2">
      <c r="Q252" s="207"/>
    </row>
    <row r="253" spans="17:17" x14ac:dyDescent="0.2">
      <c r="Q253" s="207"/>
    </row>
    <row r="254" spans="17:17" x14ac:dyDescent="0.2">
      <c r="Q254" s="207"/>
    </row>
    <row r="255" spans="17:17" x14ac:dyDescent="0.2">
      <c r="Q255" s="207"/>
    </row>
    <row r="256" spans="17:17" x14ac:dyDescent="0.2">
      <c r="Q256" s="207"/>
    </row>
    <row r="257" spans="17:17" x14ac:dyDescent="0.2">
      <c r="Q257" s="207"/>
    </row>
    <row r="258" spans="17:17" x14ac:dyDescent="0.2">
      <c r="Q258" s="207"/>
    </row>
    <row r="259" spans="17:17" x14ac:dyDescent="0.2">
      <c r="Q259" s="207"/>
    </row>
    <row r="260" spans="17:17" x14ac:dyDescent="0.2">
      <c r="Q260" s="207"/>
    </row>
    <row r="261" spans="17:17" x14ac:dyDescent="0.2">
      <c r="Q261" s="207"/>
    </row>
    <row r="262" spans="17:17" x14ac:dyDescent="0.2">
      <c r="Q262" s="207"/>
    </row>
    <row r="263" spans="17:17" x14ac:dyDescent="0.2">
      <c r="Q263" s="207"/>
    </row>
    <row r="264" spans="17:17" x14ac:dyDescent="0.2">
      <c r="Q264" s="207"/>
    </row>
    <row r="265" spans="17:17" x14ac:dyDescent="0.2">
      <c r="Q265" s="207"/>
    </row>
    <row r="266" spans="17:17" x14ac:dyDescent="0.2">
      <c r="Q266" s="207"/>
    </row>
    <row r="267" spans="17:17" x14ac:dyDescent="0.2">
      <c r="Q267" s="207"/>
    </row>
    <row r="268" spans="17:17" x14ac:dyDescent="0.2">
      <c r="Q268" s="207"/>
    </row>
    <row r="269" spans="17:17" x14ac:dyDescent="0.2">
      <c r="Q269" s="207"/>
    </row>
    <row r="270" spans="17:17" x14ac:dyDescent="0.2">
      <c r="Q270" s="207"/>
    </row>
    <row r="271" spans="17:17" x14ac:dyDescent="0.2">
      <c r="Q271" s="207"/>
    </row>
    <row r="272" spans="17:17" x14ac:dyDescent="0.2">
      <c r="Q272" s="207"/>
    </row>
    <row r="273" spans="17:17" x14ac:dyDescent="0.2">
      <c r="Q273" s="207"/>
    </row>
    <row r="274" spans="17:17" x14ac:dyDescent="0.2">
      <c r="Q274" s="207"/>
    </row>
    <row r="275" spans="17:17" x14ac:dyDescent="0.2">
      <c r="Q275" s="207"/>
    </row>
    <row r="276" spans="17:17" x14ac:dyDescent="0.2">
      <c r="Q276" s="207"/>
    </row>
    <row r="277" spans="17:17" x14ac:dyDescent="0.2">
      <c r="Q277" s="207"/>
    </row>
    <row r="278" spans="17:17" x14ac:dyDescent="0.2">
      <c r="Q278" s="207"/>
    </row>
    <row r="279" spans="17:17" x14ac:dyDescent="0.2">
      <c r="Q279" s="207"/>
    </row>
    <row r="280" spans="17:17" x14ac:dyDescent="0.2">
      <c r="Q280" s="207"/>
    </row>
    <row r="281" spans="17:17" x14ac:dyDescent="0.2">
      <c r="Q281" s="207"/>
    </row>
    <row r="282" spans="17:17" x14ac:dyDescent="0.2">
      <c r="Q282" s="207"/>
    </row>
    <row r="283" spans="17:17" x14ac:dyDescent="0.2">
      <c r="Q283" s="207"/>
    </row>
    <row r="284" spans="17:17" x14ac:dyDescent="0.2">
      <c r="Q284" s="207"/>
    </row>
    <row r="285" spans="17:17" x14ac:dyDescent="0.2">
      <c r="Q285" s="207"/>
    </row>
    <row r="286" spans="17:17" x14ac:dyDescent="0.2">
      <c r="Q286" s="207"/>
    </row>
    <row r="287" spans="17:17" x14ac:dyDescent="0.2">
      <c r="Q287" s="207"/>
    </row>
    <row r="288" spans="17:17" x14ac:dyDescent="0.2">
      <c r="Q288" s="207"/>
    </row>
    <row r="289" spans="17:17" x14ac:dyDescent="0.2">
      <c r="Q289" s="207"/>
    </row>
    <row r="290" spans="17:17" x14ac:dyDescent="0.2">
      <c r="Q290" s="207"/>
    </row>
    <row r="291" spans="17:17" x14ac:dyDescent="0.2">
      <c r="Q291" s="207"/>
    </row>
    <row r="292" spans="17:17" x14ac:dyDescent="0.2">
      <c r="Q292" s="207"/>
    </row>
    <row r="293" spans="17:17" x14ac:dyDescent="0.2">
      <c r="Q293" s="207"/>
    </row>
    <row r="294" spans="17:17" x14ac:dyDescent="0.2">
      <c r="Q294" s="207"/>
    </row>
    <row r="295" spans="17:17" x14ac:dyDescent="0.2">
      <c r="Q295" s="207"/>
    </row>
    <row r="296" spans="17:17" x14ac:dyDescent="0.2">
      <c r="Q296" s="207"/>
    </row>
    <row r="297" spans="17:17" x14ac:dyDescent="0.2">
      <c r="Q297" s="207"/>
    </row>
    <row r="298" spans="17:17" x14ac:dyDescent="0.2">
      <c r="Q298" s="207"/>
    </row>
    <row r="299" spans="17:17" x14ac:dyDescent="0.2">
      <c r="Q299" s="207"/>
    </row>
    <row r="300" spans="17:17" x14ac:dyDescent="0.2">
      <c r="Q300" s="207"/>
    </row>
    <row r="301" spans="17:17" x14ac:dyDescent="0.2">
      <c r="Q301" s="207"/>
    </row>
    <row r="302" spans="17:17" x14ac:dyDescent="0.2">
      <c r="Q302" s="207"/>
    </row>
    <row r="303" spans="17:17" x14ac:dyDescent="0.2">
      <c r="Q303" s="207"/>
    </row>
    <row r="304" spans="17:17" x14ac:dyDescent="0.2">
      <c r="Q304" s="207"/>
    </row>
    <row r="305" spans="17:17" x14ac:dyDescent="0.2">
      <c r="Q305" s="207"/>
    </row>
    <row r="306" spans="17:17" x14ac:dyDescent="0.2">
      <c r="Q306" s="207"/>
    </row>
    <row r="307" spans="17:17" x14ac:dyDescent="0.2">
      <c r="Q307" s="207"/>
    </row>
    <row r="308" spans="17:17" x14ac:dyDescent="0.2">
      <c r="Q308" s="207"/>
    </row>
    <row r="309" spans="17:17" x14ac:dyDescent="0.2">
      <c r="Q309" s="207"/>
    </row>
    <row r="310" spans="17:17" x14ac:dyDescent="0.2">
      <c r="Q310" s="207"/>
    </row>
    <row r="311" spans="17:17" x14ac:dyDescent="0.2">
      <c r="Q311" s="207"/>
    </row>
    <row r="312" spans="17:17" x14ac:dyDescent="0.2">
      <c r="Q312" s="207"/>
    </row>
    <row r="313" spans="17:17" x14ac:dyDescent="0.2">
      <c r="Q313" s="207"/>
    </row>
    <row r="314" spans="17:17" x14ac:dyDescent="0.2">
      <c r="Q314" s="207"/>
    </row>
    <row r="315" spans="17:17" x14ac:dyDescent="0.2">
      <c r="Q315" s="207"/>
    </row>
    <row r="316" spans="17:17" x14ac:dyDescent="0.2">
      <c r="Q316" s="207"/>
    </row>
    <row r="317" spans="17:17" x14ac:dyDescent="0.2">
      <c r="Q317" s="207"/>
    </row>
    <row r="318" spans="17:17" x14ac:dyDescent="0.2">
      <c r="Q318" s="207"/>
    </row>
    <row r="319" spans="17:17" x14ac:dyDescent="0.2">
      <c r="Q319" s="207"/>
    </row>
    <row r="320" spans="17:17" x14ac:dyDescent="0.2">
      <c r="Q320" s="207"/>
    </row>
    <row r="321" spans="17:17" x14ac:dyDescent="0.2">
      <c r="Q321" s="207"/>
    </row>
    <row r="322" spans="17:17" x14ac:dyDescent="0.2">
      <c r="Q322" s="207"/>
    </row>
    <row r="323" spans="17:17" x14ac:dyDescent="0.2">
      <c r="Q323" s="207"/>
    </row>
    <row r="324" spans="17:17" x14ac:dyDescent="0.2">
      <c r="Q324" s="207"/>
    </row>
    <row r="325" spans="17:17" x14ac:dyDescent="0.2">
      <c r="Q325" s="207"/>
    </row>
    <row r="326" spans="17:17" x14ac:dyDescent="0.2">
      <c r="Q326" s="207"/>
    </row>
    <row r="327" spans="17:17" x14ac:dyDescent="0.2">
      <c r="Q327" s="207"/>
    </row>
    <row r="328" spans="17:17" x14ac:dyDescent="0.2">
      <c r="Q328" s="207"/>
    </row>
    <row r="329" spans="17:17" x14ac:dyDescent="0.2">
      <c r="Q329" s="207"/>
    </row>
    <row r="330" spans="17:17" x14ac:dyDescent="0.2">
      <c r="Q330" s="207"/>
    </row>
    <row r="331" spans="17:17" x14ac:dyDescent="0.2">
      <c r="Q331" s="207"/>
    </row>
    <row r="332" spans="17:17" x14ac:dyDescent="0.2">
      <c r="Q332" s="207"/>
    </row>
    <row r="333" spans="17:17" x14ac:dyDescent="0.2">
      <c r="Q333" s="207"/>
    </row>
    <row r="334" spans="17:17" x14ac:dyDescent="0.2">
      <c r="Q334" s="207"/>
    </row>
    <row r="335" spans="17:17" x14ac:dyDescent="0.2">
      <c r="Q335" s="207"/>
    </row>
    <row r="336" spans="17:17" x14ac:dyDescent="0.2">
      <c r="Q336" s="207"/>
    </row>
    <row r="337" spans="17:17" x14ac:dyDescent="0.2">
      <c r="Q337" s="207"/>
    </row>
    <row r="338" spans="17:17" x14ac:dyDescent="0.2">
      <c r="Q338" s="207"/>
    </row>
    <row r="339" spans="17:17" x14ac:dyDescent="0.2">
      <c r="Q339" s="207"/>
    </row>
    <row r="340" spans="17:17" x14ac:dyDescent="0.2">
      <c r="Q340" s="207"/>
    </row>
    <row r="341" spans="17:17" x14ac:dyDescent="0.2">
      <c r="Q341" s="207"/>
    </row>
    <row r="342" spans="17:17" x14ac:dyDescent="0.2">
      <c r="Q342" s="207"/>
    </row>
    <row r="343" spans="17:17" x14ac:dyDescent="0.2">
      <c r="Q343" s="207"/>
    </row>
    <row r="344" spans="17:17" x14ac:dyDescent="0.2">
      <c r="Q344" s="207"/>
    </row>
    <row r="345" spans="17:17" x14ac:dyDescent="0.2">
      <c r="Q345" s="207"/>
    </row>
    <row r="346" spans="17:17" x14ac:dyDescent="0.2">
      <c r="Q346" s="207"/>
    </row>
    <row r="347" spans="17:17" x14ac:dyDescent="0.2">
      <c r="Q347" s="207"/>
    </row>
    <row r="348" spans="17:17" x14ac:dyDescent="0.2">
      <c r="Q348" s="207"/>
    </row>
    <row r="349" spans="17:17" x14ac:dyDescent="0.2">
      <c r="Q349" s="207"/>
    </row>
    <row r="350" spans="17:17" x14ac:dyDescent="0.2">
      <c r="Q350" s="207"/>
    </row>
    <row r="351" spans="17:17" x14ac:dyDescent="0.2">
      <c r="Q351" s="207"/>
    </row>
    <row r="352" spans="17:17" x14ac:dyDescent="0.2">
      <c r="Q352" s="207"/>
    </row>
    <row r="353" spans="17:17" x14ac:dyDescent="0.2">
      <c r="Q353" s="207"/>
    </row>
    <row r="354" spans="17:17" x14ac:dyDescent="0.2">
      <c r="Q354" s="207"/>
    </row>
    <row r="355" spans="17:17" x14ac:dyDescent="0.2">
      <c r="Q355" s="207"/>
    </row>
    <row r="356" spans="17:17" x14ac:dyDescent="0.2">
      <c r="Q356" s="207"/>
    </row>
    <row r="357" spans="17:17" x14ac:dyDescent="0.2">
      <c r="Q357" s="207"/>
    </row>
    <row r="358" spans="17:17" x14ac:dyDescent="0.2">
      <c r="Q358" s="226"/>
    </row>
    <row r="359" spans="17:17" x14ac:dyDescent="0.2">
      <c r="Q359" s="226"/>
    </row>
  </sheetData>
  <sheetProtection algorithmName="SHA-512" hashValue="E/18CbNK1LjwXUrkGuVPvpDGjAb5qjfHdZVhLuiHbWERcCEoPEUacwQhWwDANUDPPF8oiwvotfVkojrnAmBchg==" saltValue="LMFLXuFReIBWBREvYPJWcg==" spinCount="100000" sheet="1" objects="1" scenarios="1"/>
  <dataConsolidate/>
  <mergeCells count="110">
    <mergeCell ref="C65:H65"/>
    <mergeCell ref="C67:H67"/>
    <mergeCell ref="C69:H69"/>
    <mergeCell ref="C71:H71"/>
    <mergeCell ref="C64:H64"/>
    <mergeCell ref="I37:K37"/>
    <mergeCell ref="I38:K38"/>
    <mergeCell ref="C22:D22"/>
    <mergeCell ref="K18:L18"/>
    <mergeCell ref="C50:H50"/>
    <mergeCell ref="J22:K22"/>
    <mergeCell ref="L22:M22"/>
    <mergeCell ref="C48:H48"/>
    <mergeCell ref="I20:I21"/>
    <mergeCell ref="C43:E43"/>
    <mergeCell ref="C46:H46"/>
    <mergeCell ref="C47:G47"/>
    <mergeCell ref="J47:O47"/>
    <mergeCell ref="I43:K43"/>
    <mergeCell ref="I39:K39"/>
    <mergeCell ref="I40:K40"/>
    <mergeCell ref="I41:K41"/>
    <mergeCell ref="C42:E42"/>
    <mergeCell ref="C68:K68"/>
    <mergeCell ref="C82:O82"/>
    <mergeCell ref="M10:N10"/>
    <mergeCell ref="G10:I10"/>
    <mergeCell ref="G14:I14"/>
    <mergeCell ref="E4:O6"/>
    <mergeCell ref="D8:E8"/>
    <mergeCell ref="G8:H8"/>
    <mergeCell ref="J8:K8"/>
    <mergeCell ref="M8:N8"/>
    <mergeCell ref="L12:M12"/>
    <mergeCell ref="C9:N9"/>
    <mergeCell ref="C13:N13"/>
    <mergeCell ref="M14:N14"/>
    <mergeCell ref="D10:E10"/>
    <mergeCell ref="D12:E12"/>
    <mergeCell ref="G12:H12"/>
    <mergeCell ref="H72:L72"/>
    <mergeCell ref="I78:L78"/>
    <mergeCell ref="I80:L80"/>
    <mergeCell ref="C73:H73"/>
    <mergeCell ref="C75:H75"/>
    <mergeCell ref="C77:H77"/>
    <mergeCell ref="C63:H63"/>
    <mergeCell ref="G20:G21"/>
    <mergeCell ref="U2:AA3"/>
    <mergeCell ref="M18:N18"/>
    <mergeCell ref="G16:H16"/>
    <mergeCell ref="D2:K3"/>
    <mergeCell ref="L2:O3"/>
    <mergeCell ref="J12:K12"/>
    <mergeCell ref="D14:E14"/>
    <mergeCell ref="I42:K42"/>
    <mergeCell ref="C39:E39"/>
    <mergeCell ref="C40:E40"/>
    <mergeCell ref="C41:E41"/>
    <mergeCell ref="C37:E37"/>
    <mergeCell ref="C38:E38"/>
    <mergeCell ref="E22:F22"/>
    <mergeCell ref="C19:N19"/>
    <mergeCell ref="C20:C21"/>
    <mergeCell ref="D20:D21"/>
    <mergeCell ref="H20:H21"/>
    <mergeCell ref="C52:H52"/>
    <mergeCell ref="C35:H35"/>
    <mergeCell ref="C44:H44"/>
    <mergeCell ref="L20:L21"/>
    <mergeCell ref="G22:H22"/>
    <mergeCell ref="E20:E21"/>
    <mergeCell ref="C36:N36"/>
    <mergeCell ref="C27:N30"/>
    <mergeCell ref="J16:K16"/>
    <mergeCell ref="M16:N16"/>
    <mergeCell ref="D17:N17"/>
    <mergeCell ref="J34:M34"/>
    <mergeCell ref="C31:N32"/>
    <mergeCell ref="D16:E16"/>
    <mergeCell ref="M20:M21"/>
    <mergeCell ref="F20:F21"/>
    <mergeCell ref="J20:K21"/>
    <mergeCell ref="C18:D18"/>
    <mergeCell ref="E18:J18"/>
    <mergeCell ref="C24:N26"/>
    <mergeCell ref="L89:N89"/>
    <mergeCell ref="E61:F61"/>
    <mergeCell ref="J61:K61"/>
    <mergeCell ref="C62:M62"/>
    <mergeCell ref="C54:H54"/>
    <mergeCell ref="C56:H56"/>
    <mergeCell ref="C58:H58"/>
    <mergeCell ref="C60:H60"/>
    <mergeCell ref="C89:D89"/>
    <mergeCell ref="E89:F89"/>
    <mergeCell ref="G89:H89"/>
    <mergeCell ref="I89:K89"/>
    <mergeCell ref="C79:H79"/>
    <mergeCell ref="C81:H81"/>
    <mergeCell ref="C83:H83"/>
    <mergeCell ref="C88:N88"/>
    <mergeCell ref="E74:F74"/>
    <mergeCell ref="H74:I74"/>
    <mergeCell ref="J74:K74"/>
    <mergeCell ref="L74:M74"/>
    <mergeCell ref="I70:N70"/>
    <mergeCell ref="J64:M64"/>
    <mergeCell ref="C86:O86"/>
    <mergeCell ref="C84:O84"/>
  </mergeCells>
  <conditionalFormatting sqref="C38:E43">
    <cfRule type="expression" dxfId="64" priority="41">
      <formula>LEN(C38)&gt;0</formula>
    </cfRule>
  </conditionalFormatting>
  <conditionalFormatting sqref="D8:E8">
    <cfRule type="expression" dxfId="63" priority="66">
      <formula>LEN(D8)&gt;0</formula>
    </cfRule>
    <cfRule type="expression" dxfId="62" priority="96">
      <formula>NOT(ISBLANK(D8))</formula>
    </cfRule>
  </conditionalFormatting>
  <conditionalFormatting sqref="D10:E10">
    <cfRule type="expression" dxfId="61" priority="92">
      <formula>NOT(ISBLANK(D10))</formula>
    </cfRule>
  </conditionalFormatting>
  <conditionalFormatting sqref="D12:E12">
    <cfRule type="expression" dxfId="60" priority="60">
      <formula>NOT(ISBLANK(D12))</formula>
    </cfRule>
    <cfRule type="expression" dxfId="59" priority="59">
      <formula>LEN(D12)&gt;0</formula>
    </cfRule>
  </conditionalFormatting>
  <conditionalFormatting sqref="D14:E14">
    <cfRule type="expression" dxfId="58" priority="56">
      <formula>NOT(ISBLANK(D14))</formula>
    </cfRule>
  </conditionalFormatting>
  <conditionalFormatting sqref="D16:E16">
    <cfRule type="expression" dxfId="57" priority="52">
      <formula>NOT(ISBLANK(D16))</formula>
    </cfRule>
  </conditionalFormatting>
  <conditionalFormatting sqref="E61:F61">
    <cfRule type="expression" dxfId="56" priority="12">
      <formula>LEN(E61)</formula>
    </cfRule>
  </conditionalFormatting>
  <conditionalFormatting sqref="E74:F74">
    <cfRule type="expression" dxfId="55" priority="3">
      <formula>LEN(E74)</formula>
    </cfRule>
    <cfRule type="expression" dxfId="54" priority="67">
      <formula>NOT(ISBLANK(E74))</formula>
    </cfRule>
  </conditionalFormatting>
  <conditionalFormatting sqref="E18:J18">
    <cfRule type="expression" dxfId="53" priority="76">
      <formula>NOT(ISBLANK(E18))</formula>
    </cfRule>
  </conditionalFormatting>
  <conditionalFormatting sqref="F38:F43">
    <cfRule type="expression" dxfId="52" priority="39">
      <formula>F38&lt;&gt;"Please Select One"</formula>
    </cfRule>
  </conditionalFormatting>
  <conditionalFormatting sqref="G70">
    <cfRule type="expression" dxfId="51" priority="6">
      <formula>LEN(G70)</formula>
    </cfRule>
  </conditionalFormatting>
  <conditionalFormatting sqref="G72">
    <cfRule type="expression" dxfId="50" priority="5">
      <formula>LEN(G72)</formula>
    </cfRule>
  </conditionalFormatting>
  <conditionalFormatting sqref="G76">
    <cfRule type="expression" dxfId="49" priority="25">
      <formula>G76&lt;&gt;"yes"</formula>
    </cfRule>
  </conditionalFormatting>
  <conditionalFormatting sqref="G78">
    <cfRule type="expression" dxfId="48" priority="24">
      <formula>G78&lt;&gt;"yes"</formula>
    </cfRule>
  </conditionalFormatting>
  <conditionalFormatting sqref="G80">
    <cfRule type="expression" dxfId="47" priority="23">
      <formula>G80&lt;&gt;"yes"</formula>
    </cfRule>
  </conditionalFormatting>
  <conditionalFormatting sqref="G8:H8">
    <cfRule type="expression" dxfId="46" priority="74">
      <formula>NOT(ISBLANK(G8))</formula>
    </cfRule>
  </conditionalFormatting>
  <conditionalFormatting sqref="G10:H10">
    <cfRule type="expression" dxfId="45" priority="61">
      <formula>NOT(ISBLANK(G10))</formula>
    </cfRule>
  </conditionalFormatting>
  <conditionalFormatting sqref="G12:H12">
    <cfRule type="expression" dxfId="44" priority="58">
      <formula>NOT(ISBLANK(G12))</formula>
    </cfRule>
  </conditionalFormatting>
  <conditionalFormatting sqref="G14:H14">
    <cfRule type="expression" dxfId="43" priority="55">
      <formula>NOT(ISBLANK(G14))</formula>
    </cfRule>
  </conditionalFormatting>
  <conditionalFormatting sqref="G16:H16">
    <cfRule type="expression" dxfId="42" priority="79">
      <formula>NOT(ISBLANK(G16))</formula>
    </cfRule>
  </conditionalFormatting>
  <conditionalFormatting sqref="G38:H43">
    <cfRule type="expression" dxfId="41" priority="37">
      <formula>LEN(G38)</formula>
    </cfRule>
  </conditionalFormatting>
  <conditionalFormatting sqref="H74:I74">
    <cfRule type="expression" dxfId="40" priority="2">
      <formula>LEN(H74)</formula>
    </cfRule>
  </conditionalFormatting>
  <conditionalFormatting sqref="I34">
    <cfRule type="expression" dxfId="39" priority="49">
      <formula>I34&lt;&gt;"yes"</formula>
    </cfRule>
  </conditionalFormatting>
  <conditionalFormatting sqref="I45">
    <cfRule type="expression" dxfId="38" priority="33">
      <formula>I45&lt;&gt;"yes"</formula>
    </cfRule>
  </conditionalFormatting>
  <conditionalFormatting sqref="I47">
    <cfRule type="expression" dxfId="37" priority="32">
      <formula>I47&lt;&gt;"yes"</formula>
    </cfRule>
  </conditionalFormatting>
  <conditionalFormatting sqref="I49">
    <cfRule type="expression" dxfId="36" priority="31">
      <formula>I49&lt;&gt;"yes"</formula>
    </cfRule>
  </conditionalFormatting>
  <conditionalFormatting sqref="I51">
    <cfRule type="expression" dxfId="35" priority="30">
      <formula>I51&lt;&gt;"yes"</formula>
    </cfRule>
  </conditionalFormatting>
  <conditionalFormatting sqref="I53">
    <cfRule type="expression" dxfId="34" priority="29">
      <formula>I53&lt;&gt;"yes"</formula>
    </cfRule>
  </conditionalFormatting>
  <conditionalFormatting sqref="I55">
    <cfRule type="expression" dxfId="33" priority="28">
      <formula>I55&lt;&gt;"yes"</formula>
    </cfRule>
  </conditionalFormatting>
  <conditionalFormatting sqref="I57">
    <cfRule type="expression" dxfId="32" priority="27">
      <formula>I57&lt;&gt;"yes"</formula>
    </cfRule>
  </conditionalFormatting>
  <conditionalFormatting sqref="I59">
    <cfRule type="expression" dxfId="31" priority="26">
      <formula>I59&lt;&gt;"yes"</formula>
    </cfRule>
  </conditionalFormatting>
  <conditionalFormatting sqref="I64">
    <cfRule type="expression" dxfId="30" priority="9">
      <formula>I64&lt;&gt;"yes"</formula>
    </cfRule>
  </conditionalFormatting>
  <conditionalFormatting sqref="I38:K43">
    <cfRule type="expression" dxfId="29" priority="35">
      <formula>I38&lt;&gt;"Please Select One"</formula>
    </cfRule>
  </conditionalFormatting>
  <conditionalFormatting sqref="J8:K8">
    <cfRule type="expression" dxfId="28" priority="94">
      <formula>NOT(ISBLANK(J8))</formula>
    </cfRule>
  </conditionalFormatting>
  <conditionalFormatting sqref="J12:K12">
    <cfRule type="expression" dxfId="27" priority="57">
      <formula>NOT(ISBLANK(J12))</formula>
    </cfRule>
  </conditionalFormatting>
  <conditionalFormatting sqref="J16:K16">
    <cfRule type="expression" dxfId="26" priority="78">
      <formula>NOT(ISBLANK(J16))</formula>
    </cfRule>
  </conditionalFormatting>
  <conditionalFormatting sqref="J61:K61">
    <cfRule type="expression" dxfId="25" priority="11">
      <formula>LEN(J61)</formula>
    </cfRule>
  </conditionalFormatting>
  <conditionalFormatting sqref="K10">
    <cfRule type="expression" dxfId="24" priority="86">
      <formula>NOT(ISBLANK(K10))</formula>
    </cfRule>
  </conditionalFormatting>
  <conditionalFormatting sqref="K14">
    <cfRule type="expression" dxfId="23" priority="51">
      <formula>NOT(ISBLANK(K14))</formula>
    </cfRule>
  </conditionalFormatting>
  <conditionalFormatting sqref="L38:L43">
    <cfRule type="expression" dxfId="22" priority="34">
      <formula>L38&lt;&gt;"Please Select One"</formula>
    </cfRule>
  </conditionalFormatting>
  <conditionalFormatting sqref="L49">
    <cfRule type="expression" dxfId="21" priority="18">
      <formula>LEN(L49)</formula>
    </cfRule>
  </conditionalFormatting>
  <conditionalFormatting sqref="L74:M74">
    <cfRule type="expression" dxfId="20" priority="1">
      <formula>LEN(L74)</formula>
    </cfRule>
  </conditionalFormatting>
  <conditionalFormatting sqref="M61">
    <cfRule type="expression" dxfId="19" priority="10">
      <formula>LEN(M61)</formula>
    </cfRule>
  </conditionalFormatting>
  <conditionalFormatting sqref="M66">
    <cfRule type="expression" dxfId="18" priority="8">
      <formula>M66&lt;&gt;"yes"</formula>
    </cfRule>
  </conditionalFormatting>
  <conditionalFormatting sqref="M68">
    <cfRule type="expression" dxfId="17" priority="7">
      <formula>M68&lt;&gt;"yes"</formula>
    </cfRule>
  </conditionalFormatting>
  <conditionalFormatting sqref="M72">
    <cfRule type="expression" dxfId="16" priority="4">
      <formula>LEN(M72)</formula>
    </cfRule>
  </conditionalFormatting>
  <conditionalFormatting sqref="M76">
    <cfRule type="expression" dxfId="15" priority="22">
      <formula>M76&lt;&gt;"yes"</formula>
    </cfRule>
  </conditionalFormatting>
  <conditionalFormatting sqref="M78">
    <cfRule type="expression" dxfId="14" priority="21">
      <formula>M78&lt;&gt;"yes"</formula>
    </cfRule>
  </conditionalFormatting>
  <conditionalFormatting sqref="M80">
    <cfRule type="expression" dxfId="13" priority="20">
      <formula>M80&lt;&gt;"yes"</formula>
    </cfRule>
  </conditionalFormatting>
  <conditionalFormatting sqref="M8:N8">
    <cfRule type="expression" dxfId="12" priority="93">
      <formula>NOT(ISBLANK(M8))</formula>
    </cfRule>
  </conditionalFormatting>
  <conditionalFormatting sqref="M10:N10">
    <cfRule type="expression" dxfId="11" priority="87">
      <formula>NOT(ISBLANK(M10))</formula>
    </cfRule>
  </conditionalFormatting>
  <conditionalFormatting sqref="M14:N14">
    <cfRule type="expression" dxfId="10" priority="50">
      <formula>NOT(ISBLANK(M14))</formula>
    </cfRule>
  </conditionalFormatting>
  <conditionalFormatting sqref="M16:N16">
    <cfRule type="expression" dxfId="9" priority="77">
      <formula>NOT(ISBLANK(M16))</formula>
    </cfRule>
  </conditionalFormatting>
  <conditionalFormatting sqref="M18:N18">
    <cfRule type="expression" dxfId="8" priority="75">
      <formula>NOT(ISBLANK(M18))</formula>
    </cfRule>
  </conditionalFormatting>
  <conditionalFormatting sqref="N12">
    <cfRule type="expression" dxfId="7" priority="82">
      <formula>NOT(ISBLANK(N12))</formula>
    </cfRule>
  </conditionalFormatting>
  <conditionalFormatting sqref="N34">
    <cfRule type="expression" dxfId="6" priority="48">
      <formula>N34&lt;&gt;"yes"</formula>
    </cfRule>
  </conditionalFormatting>
  <conditionalFormatting sqref="N45">
    <cfRule type="expression" dxfId="5" priority="19">
      <formula>LEN(N45)</formula>
    </cfRule>
  </conditionalFormatting>
  <conditionalFormatting sqref="N51">
    <cfRule type="expression" dxfId="4" priority="17">
      <formula>LEN(N51)</formula>
    </cfRule>
  </conditionalFormatting>
  <conditionalFormatting sqref="N53">
    <cfRule type="expression" dxfId="3" priority="16">
      <formula>LEN(N53)</formula>
    </cfRule>
  </conditionalFormatting>
  <conditionalFormatting sqref="N55">
    <cfRule type="expression" dxfId="2" priority="15">
      <formula>LEN(N55)</formula>
    </cfRule>
  </conditionalFormatting>
  <conditionalFormatting sqref="N57">
    <cfRule type="expression" dxfId="1" priority="14">
      <formula>LEN(N57)</formula>
    </cfRule>
  </conditionalFormatting>
  <conditionalFormatting sqref="N59">
    <cfRule type="expression" dxfId="0" priority="13">
      <formula>LEN(N59)</formula>
    </cfRule>
  </conditionalFormatting>
  <dataValidations count="14">
    <dataValidation type="list" allowBlank="1" showInputMessage="1" showErrorMessage="1" sqref="C22 G22 J22" xr:uid="{A2CEF04C-EBE8-452C-82E0-EADA70A3925A}">
      <formula1>"Please Select, Resident, Non Resident, Part- Year"</formula1>
    </dataValidation>
    <dataValidation type="list" allowBlank="1" showInputMessage="1" showErrorMessage="1" sqref="M16:N16" xr:uid="{8A15E15B-A28A-49F4-816D-2230291AE77F}">
      <formula1>$AI$11:$AI$13</formula1>
    </dataValidation>
    <dataValidation type="list" allowBlank="1" showInputMessage="1" showErrorMessage="1" promptTitle="Roth or Traditional" prompt=" If you choose a Roth IRA, you pay taxes now_x000a_With a Traditional IRA, you save money now—providing you can deduct." sqref="E61:F61" xr:uid="{99BF76B0-26D8-4FDB-A266-A6D9ABFA2CD7}">
      <formula1>"Roth, Traditional"</formula1>
    </dataValidation>
    <dataValidation allowBlank="1" showInputMessage="1" showErrorMessage="1" promptTitle="Please Select" sqref="AB2:AB3" xr:uid="{E03BD6B6-B1DB-4EF6-B911-F767A2ABA66A}"/>
    <dataValidation type="list" allowBlank="1" showInputMessage="1" showErrorMessage="1" sqref="I53:I57 M76 I64 M66 I59 M80 G80 G78 M78 I34 M68 N34 I47:I51 G76 I45" xr:uid="{0F46EBDF-4B3E-4BC2-BD62-8623D273FB0E}">
      <formula1>"Yes,No, ,"</formula1>
    </dataValidation>
    <dataValidation type="list" allowBlank="1" showInputMessage="1" showErrorMessage="1" sqref="M10:N10" xr:uid="{336B48A5-94D0-452D-947D-E3B9932973B4}">
      <formula1>$T$4:$T$9</formula1>
    </dataValidation>
    <dataValidation type="list" allowBlank="1" showInputMessage="1" showErrorMessage="1" sqref="F38:F43" xr:uid="{7B3F163C-39E7-428A-A103-9379AF78AA4E}">
      <formula1>"Please Select One, Son, Daughter, Parent, Other Ask Me"</formula1>
    </dataValidation>
    <dataValidation type="list" allowBlank="1" showInputMessage="1" showErrorMessage="1" sqref="I38:K43" xr:uid="{BE3AF534-BA74-4AD2-9222-2C5F7025DB72}">
      <formula1>$R$7:$R$29</formula1>
    </dataValidation>
    <dataValidation type="list" allowBlank="1" showInputMessage="1" showErrorMessage="1" sqref="L38:L43" xr:uid="{6877062B-231E-4294-AB3E-7951C20056F4}">
      <formula1>$R$34:$R$37</formula1>
    </dataValidation>
    <dataValidation type="list" allowBlank="1" showInputMessage="1" showErrorMessage="1" sqref="D20:D21 G20:G21 J20:K21" xr:uid="{2EAFE7EB-95DF-4E27-BD74-BD7ECC7F8B4D}">
      <formula1>$Q$2:$Q$68</formula1>
    </dataValidation>
    <dataValidation type="custom" allowBlank="1" showInputMessage="1" showErrorMessage="1" error="Required Entry" promptTitle="First Name" prompt="Required Entry" sqref="D8:E8 D12:E12" xr:uid="{24A152D0-2358-4DF4-875A-41AF86F6DE04}">
      <formula1>LEN(D8)&gt;0</formula1>
    </dataValidation>
    <dataValidation type="custom" allowBlank="1" showInputMessage="1" showErrorMessage="1" errorTitle="Last Name" error="Required Entry" promptTitle="Last Name" prompt="Required Entry" sqref="G8:H8 G12:H12" xr:uid="{E20AF390-74F7-40EA-B1FD-7DFFD1B864D3}">
      <formula1>LEN(G8)&gt;0</formula1>
    </dataValidation>
    <dataValidation type="textLength" operator="equal" allowBlank="1" showInputMessage="1" showErrorMessage="1" errorTitle="Invalid SSN" error="Please enter a valid Social Security Number in the format XXX-XX-XXXX" promptTitle="Social Security Number (SSN)" prompt="Please enter a valid Social Security Number in the format XXX-XX-XXXX" sqref="J8:K8 J12:K12" xr:uid="{79C76E69-C5D6-4D8E-83AD-644C95F86F43}">
      <formula1>11</formula1>
    </dataValidation>
    <dataValidation type="date" allowBlank="1" showInputMessage="1" showErrorMessage="1" promptTitle="Required Field-  Date of Birth" prompt="Please enter your Date of Birth in MM/DD/YY format (e.g., 12/25/24)" sqref="K10 K14" xr:uid="{6E21B53B-5AD8-46CF-A9CC-BE55C5F78F29}">
      <formula1>1</formula1>
      <formula2>TODAY()</formula2>
    </dataValidation>
  </dataValidations>
  <hyperlinks>
    <hyperlink ref="C78" r:id="rId1" xr:uid="{6F83B8AD-D4AF-445E-875E-8DD22D9019EA}"/>
    <hyperlink ref="C47:G47" r:id="rId2" display="Did you purchased NEW All-electric and plug-in hybrid " xr:uid="{9F0FEC32-BD69-4F73-ACF4-63035B95E140}"/>
    <hyperlink ref="I16" r:id="rId3" xr:uid="{3D15A66C-91B3-4BC6-AE8D-F3925D2D9678}"/>
    <hyperlink ref="C61:D61" r:id="rId4" location=":~:text=How%20much%20can%20I%20contribute,re%20age%2050%20or%20older." display="Any IRA contribution" xr:uid="{BE900CBB-0898-4D0F-9760-207682614BE4}"/>
    <hyperlink ref="C64" r:id="rId5" display="Any HSA contribution" xr:uid="{3D83C571-524A-43B0-9FD5-DD18E27304AD}"/>
    <hyperlink ref="C61" r:id="rId6" xr:uid="{88C41419-8496-4092-9EEB-AAF0F57BFB2F}"/>
    <hyperlink ref="J34:M34" r:id="rId7" display="Any Identity Protection PIN (IP PIN)" xr:uid="{14220781-2DD4-48F5-AA7B-3AE6C3F0873E}"/>
    <hyperlink ref="K18:L18" r:id="rId8" display="USA County" xr:uid="{E39DC052-8CD8-48ED-9B1D-AC86263018CA}"/>
    <hyperlink ref="I89:K89" r:id="rId9" display="Payroll Service (All  States)" xr:uid="{A9C2B749-71C1-4DDA-B02E-18AB771919D6}"/>
    <hyperlink ref="L89" r:id="rId10" display="Book Keeping" xr:uid="{7525EA7D-D771-4180-A7B8-9B5CB52A5103}"/>
    <hyperlink ref="C89:D89" r:id="rId11" display="Fee Schedule" xr:uid="{5064ACF6-0FBF-43DF-99E5-DB31569ECDB3}"/>
    <hyperlink ref="G89:H89" r:id="rId12" display="Real Estate Service" xr:uid="{80D4B398-CBE7-442C-8125-53259135795C}"/>
    <hyperlink ref="E89:F89" r:id="rId13" display="Mortgage Service" xr:uid="{D77B68CF-966A-4419-AC1B-12512C945941}"/>
    <hyperlink ref="I89" r:id="rId14" display="Book Keeping" xr:uid="{FEE99077-33BD-440E-A513-E196E6837B01}"/>
  </hyperlinks>
  <pageMargins left="0" right="0" top="0" bottom="0" header="0" footer="0.05"/>
  <pageSetup orientation="portrait" r:id="rId15"/>
  <headerFooter alignWithMargins="0"/>
  <drawing r:id="rId16"/>
  <legacyDrawing r:id="rId17"/>
  <tableParts count="1">
    <tablePart r:id="rId18"/>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7A46-AF53-4C4D-ADF9-9000C4786F82}">
  <dimension ref="A1:BI120"/>
  <sheetViews>
    <sheetView topLeftCell="A8" zoomScaleNormal="100" workbookViewId="0">
      <selection activeCell="S37" sqref="S37"/>
    </sheetView>
  </sheetViews>
  <sheetFormatPr defaultRowHeight="15" x14ac:dyDescent="0.25"/>
  <cols>
    <col min="1" max="1" width="31.42578125" customWidth="1"/>
    <col min="2" max="3" width="24.28515625" customWidth="1"/>
    <col min="4" max="4" width="15.425781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6" ht="23.25" x14ac:dyDescent="0.35">
      <c r="A1" s="401" t="s">
        <v>205</v>
      </c>
      <c r="B1" s="402"/>
      <c r="C1" s="403" t="s">
        <v>174</v>
      </c>
      <c r="D1" s="404"/>
      <c r="E1" s="66" t="s">
        <v>112</v>
      </c>
      <c r="J1" s="1"/>
      <c r="O1" s="405" t="s">
        <v>206</v>
      </c>
      <c r="P1" s="406"/>
      <c r="Q1" s="406"/>
      <c r="R1" s="406"/>
      <c r="S1" s="406"/>
      <c r="T1" s="406"/>
      <c r="U1" s="406"/>
      <c r="V1" s="406"/>
      <c r="W1" s="406"/>
    </row>
    <row r="2" spans="1:26" ht="28.5" x14ac:dyDescent="0.3">
      <c r="A2" s="67" t="s">
        <v>114</v>
      </c>
      <c r="B2" s="67" t="s">
        <v>115</v>
      </c>
      <c r="C2" s="67" t="s">
        <v>207</v>
      </c>
      <c r="D2" s="67" t="s">
        <v>117</v>
      </c>
      <c r="E2" s="67" t="s">
        <v>118</v>
      </c>
      <c r="J2" s="2"/>
    </row>
    <row r="3" spans="1:26" x14ac:dyDescent="0.25">
      <c r="A3" s="67" t="s">
        <v>208</v>
      </c>
      <c r="B3" s="68">
        <v>0</v>
      </c>
      <c r="C3" s="68">
        <v>0</v>
      </c>
      <c r="D3" s="69">
        <f>'[2]Income &amp; Exp Worksheet '!AC41</f>
        <v>0</v>
      </c>
      <c r="E3" s="70">
        <f>B3-D3</f>
        <v>0</v>
      </c>
      <c r="J3" t="s">
        <v>120</v>
      </c>
      <c r="O3" s="407" t="s">
        <v>121</v>
      </c>
      <c r="P3" s="408"/>
      <c r="Q3" s="408"/>
      <c r="R3" s="408"/>
      <c r="S3" s="408"/>
      <c r="T3" s="408"/>
      <c r="U3" s="408"/>
      <c r="V3" s="408"/>
      <c r="W3" s="26"/>
    </row>
    <row r="4" spans="1:26" x14ac:dyDescent="0.25">
      <c r="A4" s="67" t="s">
        <v>209</v>
      </c>
      <c r="B4" s="68">
        <v>0</v>
      </c>
      <c r="C4" s="68">
        <v>0</v>
      </c>
      <c r="D4" s="69">
        <v>0</v>
      </c>
      <c r="E4" s="70">
        <f>B4-D4</f>
        <v>0</v>
      </c>
      <c r="I4" s="3" t="s">
        <v>123</v>
      </c>
    </row>
    <row r="5" spans="1:26" ht="15" customHeight="1" x14ac:dyDescent="0.25">
      <c r="A5" s="67" t="s">
        <v>210</v>
      </c>
      <c r="B5" s="68">
        <v>0</v>
      </c>
      <c r="C5" s="71"/>
      <c r="D5" s="72" t="s">
        <v>211</v>
      </c>
      <c r="E5" s="70">
        <f>B5</f>
        <v>0</v>
      </c>
      <c r="J5" t="s">
        <v>124</v>
      </c>
      <c r="K5" s="21">
        <f>E17-E8</f>
        <v>-29200</v>
      </c>
      <c r="O5" s="27" t="s">
        <v>226</v>
      </c>
      <c r="P5" s="27"/>
      <c r="Q5" s="27"/>
      <c r="R5" s="27"/>
      <c r="S5" s="27"/>
      <c r="T5" s="27"/>
      <c r="U5" s="27"/>
      <c r="V5" s="27"/>
      <c r="W5" s="27"/>
      <c r="X5" s="27"/>
    </row>
    <row r="6" spans="1:26" x14ac:dyDescent="0.25">
      <c r="A6" s="67" t="s">
        <v>212</v>
      </c>
      <c r="B6" s="68">
        <v>0</v>
      </c>
      <c r="C6" s="71"/>
      <c r="D6" s="69">
        <v>0</v>
      </c>
      <c r="E6" s="70">
        <f>B6</f>
        <v>0</v>
      </c>
      <c r="J6" t="s">
        <v>127</v>
      </c>
      <c r="K6" s="21" t="s">
        <v>128</v>
      </c>
      <c r="O6" s="26"/>
      <c r="P6" s="26"/>
      <c r="Q6" s="26"/>
      <c r="R6" s="26"/>
      <c r="S6" s="26"/>
      <c r="T6" s="26"/>
      <c r="U6" s="26"/>
      <c r="V6" s="26"/>
    </row>
    <row r="7" spans="1:26" ht="15.75" x14ac:dyDescent="0.25">
      <c r="A7" s="42" t="s">
        <v>129</v>
      </c>
      <c r="B7" s="43">
        <v>0</v>
      </c>
      <c r="C7" s="73"/>
      <c r="D7" s="69">
        <v>0</v>
      </c>
      <c r="E7" s="45">
        <f>B7</f>
        <v>0</v>
      </c>
      <c r="J7" t="s">
        <v>130</v>
      </c>
      <c r="K7" s="22" t="e">
        <f ca="1">VLOOKUP(K5,INDIRECT(E1),3,TRUE)+((K5-VLOOKUP(K5,INDIRECT(E1),1,TRUE))*VLOOKUP(K5,INDIRECT(E1),2,TRUE))</f>
        <v>#N/A</v>
      </c>
      <c r="O7" s="27" t="s">
        <v>213</v>
      </c>
      <c r="P7" s="26"/>
      <c r="Q7" s="26"/>
      <c r="R7" s="26"/>
      <c r="S7" s="26"/>
      <c r="T7" s="26"/>
      <c r="U7" s="26"/>
      <c r="V7" s="26"/>
    </row>
    <row r="8" spans="1:26" x14ac:dyDescent="0.25">
      <c r="A8" s="42" t="s">
        <v>132</v>
      </c>
      <c r="B8" s="43">
        <v>0</v>
      </c>
      <c r="C8" s="73"/>
      <c r="D8" s="72" t="s">
        <v>214</v>
      </c>
      <c r="E8" s="45">
        <f>B8</f>
        <v>0</v>
      </c>
      <c r="J8" t="s">
        <v>133</v>
      </c>
      <c r="K8" s="23" t="e">
        <f ca="1">VLOOKUP(K5,INDIRECT(K6),2,TRUE)</f>
        <v>#N/A</v>
      </c>
      <c r="O8" s="26"/>
      <c r="P8" s="26"/>
      <c r="Q8" s="26"/>
      <c r="R8" s="26"/>
      <c r="S8" s="26"/>
      <c r="T8" s="26"/>
      <c r="U8" s="26"/>
      <c r="V8" s="26"/>
    </row>
    <row r="9" spans="1:26" ht="15.75" x14ac:dyDescent="0.25">
      <c r="A9" s="46" t="s">
        <v>134</v>
      </c>
      <c r="B9" s="43">
        <f>'[2]Income &amp; Exp Worksheet '!AC51</f>
        <v>0</v>
      </c>
      <c r="C9" s="73">
        <v>0</v>
      </c>
      <c r="D9" s="69">
        <v>0</v>
      </c>
      <c r="E9" s="45">
        <f>B9</f>
        <v>0</v>
      </c>
      <c r="J9" t="s">
        <v>135</v>
      </c>
      <c r="K9" s="23" t="e">
        <f ca="1">K7/K5</f>
        <v>#N/A</v>
      </c>
      <c r="O9" s="26"/>
      <c r="P9" s="27" t="s">
        <v>16</v>
      </c>
      <c r="Q9" s="26"/>
      <c r="R9" s="26"/>
      <c r="S9" s="26"/>
      <c r="T9" s="26"/>
      <c r="U9" s="26"/>
      <c r="V9" s="26"/>
    </row>
    <row r="10" spans="1:26" ht="16.5" thickBot="1" x14ac:dyDescent="0.3">
      <c r="A10" s="74" t="s">
        <v>137</v>
      </c>
      <c r="B10" s="47">
        <v>0</v>
      </c>
      <c r="C10" s="75"/>
      <c r="D10" s="48">
        <f>E21/2</f>
        <v>0</v>
      </c>
      <c r="E10" s="49">
        <f>B10-D10</f>
        <v>0</v>
      </c>
      <c r="O10" s="27" t="s">
        <v>215</v>
      </c>
      <c r="P10" s="26"/>
      <c r="Q10" s="26"/>
      <c r="R10" s="26"/>
      <c r="S10" s="26"/>
      <c r="T10" s="26"/>
      <c r="U10" s="26"/>
      <c r="V10" s="26"/>
    </row>
    <row r="11" spans="1:26" ht="15.75" thickTop="1" x14ac:dyDescent="0.25">
      <c r="A11" s="36" t="s">
        <v>138</v>
      </c>
      <c r="B11" s="5">
        <f t="shared" ref="B11:C11" si="0">SUM(B3:B10)</f>
        <v>0</v>
      </c>
      <c r="C11" s="5">
        <f t="shared" si="0"/>
        <v>0</v>
      </c>
      <c r="D11" s="31">
        <f>D3+D4+D6+D7+D9+D10</f>
        <v>0</v>
      </c>
      <c r="E11" s="5">
        <f>SUM(E3:E10)</f>
        <v>0</v>
      </c>
      <c r="I11" s="3" t="s">
        <v>139</v>
      </c>
      <c r="O11" s="26"/>
      <c r="P11" s="409" t="s">
        <v>16</v>
      </c>
      <c r="Q11" s="408"/>
      <c r="R11" s="408"/>
      <c r="S11" s="26"/>
      <c r="T11" s="26"/>
      <c r="U11" s="26"/>
      <c r="V11" s="26"/>
    </row>
    <row r="12" spans="1:26" ht="15.75" x14ac:dyDescent="0.25">
      <c r="A12" s="6"/>
      <c r="B12" s="6"/>
      <c r="C12" s="6"/>
      <c r="D12" s="6"/>
      <c r="E12" s="6"/>
      <c r="O12" s="27" t="s">
        <v>216</v>
      </c>
      <c r="P12" s="26"/>
      <c r="Q12" s="26"/>
      <c r="R12" s="26"/>
      <c r="S12" s="26"/>
      <c r="T12" s="26"/>
      <c r="U12" s="26"/>
      <c r="V12" s="26"/>
    </row>
    <row r="13" spans="1:26" ht="15" customHeight="1" x14ac:dyDescent="0.25">
      <c r="A13" s="410" t="s">
        <v>141</v>
      </c>
      <c r="B13" s="411"/>
      <c r="C13" s="411"/>
      <c r="D13" s="412"/>
      <c r="E13" s="76">
        <f>IF(E1="Single",14600,IF(E1="MFJ",29200,IF(E1="MFS",14600,IF(E1="HH",21900,13850))))</f>
        <v>29200</v>
      </c>
      <c r="J13" s="51" t="s">
        <v>142</v>
      </c>
      <c r="K13" s="51" t="s">
        <v>143</v>
      </c>
      <c r="L13" s="51" t="s">
        <v>144</v>
      </c>
      <c r="M13" s="20"/>
      <c r="O13" s="413"/>
      <c r="P13" s="414"/>
      <c r="Q13" s="414"/>
      <c r="R13" s="414"/>
      <c r="S13" s="414"/>
      <c r="T13" s="414"/>
      <c r="U13" s="414"/>
      <c r="V13" s="414"/>
      <c r="W13" s="414"/>
      <c r="X13" s="414"/>
      <c r="Y13" s="414"/>
      <c r="Z13" s="414"/>
    </row>
    <row r="14" spans="1:26" x14ac:dyDescent="0.25">
      <c r="A14" s="6"/>
      <c r="B14" s="7"/>
      <c r="C14" s="7"/>
      <c r="D14" s="6"/>
      <c r="E14" s="7"/>
      <c r="J14" s="8">
        <v>0</v>
      </c>
      <c r="K14" s="9">
        <v>0.1</v>
      </c>
      <c r="L14" s="10">
        <f ca="1">IFERROR(ROUND((Single210[[#This Row],[From]]-OFFSET(Single210[[#This Row],[From]],-1,0))*OFFSET(Single210[[#This Row],[Cumulative]],-1,-1),2)+OFFSET(Single210[[#This Row],[Cumulative]],-1,0),0)</f>
        <v>0</v>
      </c>
      <c r="M14" s="10"/>
      <c r="O14" s="26"/>
      <c r="P14" s="26"/>
      <c r="Q14" s="26"/>
      <c r="R14" s="26"/>
      <c r="S14" s="26"/>
      <c r="T14" s="26"/>
      <c r="U14" s="26"/>
      <c r="V14" s="26"/>
    </row>
    <row r="15" spans="1:26" ht="15" customHeight="1" x14ac:dyDescent="0.25">
      <c r="A15" s="399" t="s">
        <v>217</v>
      </c>
      <c r="B15" s="400"/>
      <c r="C15" s="400"/>
      <c r="D15" s="78">
        <f>((B9+B10)-D10)*0.2</f>
        <v>0</v>
      </c>
      <c r="E15" s="79">
        <f>IF(E11 &lt; 364200, D15, 0)</f>
        <v>0</v>
      </c>
      <c r="J15" s="8">
        <v>11600</v>
      </c>
      <c r="K15" s="9">
        <v>0.12</v>
      </c>
      <c r="L15" s="10">
        <f ca="1">IFERROR(ROUND((Single210[[#This Row],[From]]-OFFSET(Single210[[#This Row],[From]],-1,0))*OFFSET(Single210[[#This Row],[Cumulative]],-1,-1),2)+OFFSET(Single210[[#This Row],[Cumulative]],-1,0),0)</f>
        <v>1160</v>
      </c>
      <c r="M15" s="10"/>
      <c r="O15" s="27"/>
      <c r="P15" s="26"/>
      <c r="Q15" s="26"/>
      <c r="R15" s="26"/>
      <c r="S15" s="26"/>
      <c r="T15" s="26"/>
      <c r="U15" s="26"/>
      <c r="V15" s="26"/>
    </row>
    <row r="16" spans="1:26" ht="15.75" x14ac:dyDescent="0.25">
      <c r="A16" s="6"/>
      <c r="B16" s="7"/>
      <c r="C16" s="7"/>
      <c r="D16" s="6"/>
      <c r="E16" s="7"/>
      <c r="J16" s="8">
        <v>47150</v>
      </c>
      <c r="K16" s="9">
        <v>0.22</v>
      </c>
      <c r="L16" s="10">
        <f ca="1">IFERROR(ROUND((Single210[[#This Row],[From]]-OFFSET(Single210[[#This Row],[From]],-1,0))*OFFSET(Single210[[#This Row],[Cumulative]],-1,-1),2)+OFFSET(Single210[[#This Row],[Cumulative]],-1,0),0)</f>
        <v>5426</v>
      </c>
      <c r="M16" s="10"/>
      <c r="O16" s="27" t="s">
        <v>218</v>
      </c>
      <c r="P16" s="26"/>
      <c r="Q16" s="26"/>
      <c r="R16" s="26"/>
      <c r="S16" s="26"/>
      <c r="T16" s="26"/>
      <c r="U16" s="26"/>
      <c r="V16" s="26"/>
    </row>
    <row r="17" spans="1:25" ht="15" customHeight="1" x14ac:dyDescent="0.25">
      <c r="A17" s="415" t="s">
        <v>219</v>
      </c>
      <c r="B17" s="416"/>
      <c r="C17" s="416"/>
      <c r="D17" s="417"/>
      <c r="E17" s="80">
        <f>E11-E13-E15-D6-D7-D9</f>
        <v>-29200</v>
      </c>
      <c r="J17" s="8">
        <v>100525</v>
      </c>
      <c r="K17" s="9">
        <v>0.24</v>
      </c>
      <c r="L17" s="10">
        <f ca="1">IFERROR(ROUND((Single210[[#This Row],[From]]-OFFSET(Single210[[#This Row],[From]],-1,0))*OFFSET(Single210[[#This Row],[Cumulative]],-1,-1),2)+OFFSET(Single210[[#This Row],[Cumulative]],-1,0),0)</f>
        <v>17168.5</v>
      </c>
      <c r="M17" s="10"/>
      <c r="P17" s="409"/>
      <c r="Q17" s="408"/>
      <c r="R17" s="408"/>
      <c r="S17" s="26"/>
      <c r="T17" s="26"/>
      <c r="U17" s="26"/>
      <c r="V17" s="26"/>
    </row>
    <row r="18" spans="1:25" x14ac:dyDescent="0.25">
      <c r="A18" s="6"/>
      <c r="B18" s="7"/>
      <c r="C18" s="7"/>
      <c r="D18" s="6"/>
      <c r="E18" s="6"/>
      <c r="J18" s="8">
        <v>191950</v>
      </c>
      <c r="K18" s="9">
        <v>0.32</v>
      </c>
      <c r="L18" s="10">
        <f ca="1">IFERROR(ROUND((Single210[[#This Row],[From]]-OFFSET(Single210[[#This Row],[From]],-1,0))*OFFSET(Single210[[#This Row],[Cumulative]],-1,-1),2)+OFFSET(Single210[[#This Row],[Cumulative]],-1,0),0)</f>
        <v>39110.5</v>
      </c>
      <c r="M18" s="10"/>
      <c r="O18" s="26"/>
      <c r="P18" s="26"/>
      <c r="Q18" s="26"/>
      <c r="R18" s="26"/>
      <c r="S18" s="26"/>
      <c r="T18" s="26"/>
      <c r="U18" s="26"/>
      <c r="V18" s="26"/>
    </row>
    <row r="19" spans="1:25" ht="15" customHeight="1" x14ac:dyDescent="0.25">
      <c r="A19" s="399" t="s">
        <v>150</v>
      </c>
      <c r="B19" s="400"/>
      <c r="C19" s="81">
        <f>B8*0.15</f>
        <v>0</v>
      </c>
      <c r="D19" s="82" t="e">
        <f ca="1">B8*B35</f>
        <v>#N/A</v>
      </c>
      <c r="E19" s="83" t="e">
        <f ca="1">MIN(D19,C19)</f>
        <v>#N/A</v>
      </c>
      <c r="J19" s="8">
        <v>243725</v>
      </c>
      <c r="K19" s="9">
        <v>0.35</v>
      </c>
      <c r="L19" s="10">
        <f ca="1">IFERROR(ROUND((Single210[[#This Row],[From]]-OFFSET(Single210[[#This Row],[From]],-1,0))*OFFSET(Single210[[#This Row],[Cumulative]],-1,-1),2)+OFFSET(Single210[[#This Row],[Cumulative]],-1,0),0)</f>
        <v>55678.5</v>
      </c>
      <c r="M19" s="10"/>
      <c r="O19" s="27" t="s">
        <v>220</v>
      </c>
      <c r="P19" s="27"/>
      <c r="Q19" s="27"/>
      <c r="R19" s="27"/>
      <c r="S19" s="29" t="e">
        <f ca="1">E33</f>
        <v>#N/A</v>
      </c>
      <c r="T19" s="26"/>
      <c r="U19" s="26"/>
      <c r="V19" s="26"/>
    </row>
    <row r="20" spans="1:25" ht="15" customHeight="1" x14ac:dyDescent="0.25">
      <c r="A20" s="6"/>
      <c r="B20" s="84">
        <f>B10*0.9235</f>
        <v>0</v>
      </c>
      <c r="C20" s="85">
        <f>B20*0.124</f>
        <v>0</v>
      </c>
      <c r="D20" s="86">
        <f>168600*0.124</f>
        <v>20906.400000000001</v>
      </c>
      <c r="E20" s="15"/>
      <c r="J20" s="8">
        <v>609350</v>
      </c>
      <c r="K20" s="14">
        <v>0.37</v>
      </c>
      <c r="L20" s="10">
        <f ca="1">IFERROR(ROUND((Single210[[#This Row],[From]]-OFFSET(Single210[[#This Row],[From]],-1,0))*OFFSET(Single210[[#This Row],[Cumulative]],-1,-1),2)+OFFSET(Single210[[#This Row],[Cumulative]],-1,0),0)</f>
        <v>183647.25</v>
      </c>
      <c r="M20" s="10"/>
      <c r="O20" s="26"/>
      <c r="P20" s="26"/>
      <c r="Q20" s="26"/>
      <c r="R20" s="26"/>
      <c r="S20" s="26"/>
      <c r="T20" s="26"/>
      <c r="U20" s="26"/>
      <c r="V20" s="26"/>
    </row>
    <row r="21" spans="1:25" ht="15" customHeight="1" x14ac:dyDescent="0.25">
      <c r="A21" s="399" t="s">
        <v>221</v>
      </c>
      <c r="B21" s="400"/>
      <c r="C21" s="87">
        <f>MIN(C20,D20)</f>
        <v>0</v>
      </c>
      <c r="D21" s="88">
        <f>B20*0.029</f>
        <v>0</v>
      </c>
      <c r="E21" s="83">
        <f>D21+C21</f>
        <v>0</v>
      </c>
      <c r="M21" s="10"/>
      <c r="O21" s="27" t="s">
        <v>222</v>
      </c>
      <c r="P21" s="26"/>
      <c r="Q21" s="26"/>
      <c r="R21" s="26"/>
      <c r="S21" s="26"/>
      <c r="T21" s="26"/>
      <c r="U21" s="26"/>
      <c r="V21" s="26"/>
    </row>
    <row r="22" spans="1:25" x14ac:dyDescent="0.25">
      <c r="A22" s="6"/>
      <c r="B22" s="6"/>
      <c r="C22" s="6"/>
      <c r="D22" s="6"/>
      <c r="E22" s="16"/>
      <c r="M22" s="10"/>
      <c r="O22" s="26"/>
      <c r="P22" s="26"/>
      <c r="Q22" s="26"/>
      <c r="R22" s="26"/>
      <c r="S22" s="26"/>
      <c r="T22" s="26"/>
      <c r="U22" s="26"/>
      <c r="V22" s="26"/>
    </row>
    <row r="23" spans="1:25" ht="15" customHeight="1" x14ac:dyDescent="0.25">
      <c r="A23" s="399" t="s">
        <v>154</v>
      </c>
      <c r="B23" s="400"/>
      <c r="C23" s="77"/>
      <c r="D23" s="81">
        <f>(E8+E7+E6+E5)*0.038</f>
        <v>0</v>
      </c>
      <c r="E23" s="83">
        <f>IF(E17 &gt; 250000, D23, 0)</f>
        <v>0</v>
      </c>
      <c r="I23" s="3" t="s">
        <v>112</v>
      </c>
      <c r="M23" s="10"/>
      <c r="P23" s="27" t="s">
        <v>155</v>
      </c>
      <c r="T23" s="26"/>
      <c r="U23" s="26"/>
      <c r="V23" s="26"/>
    </row>
    <row r="24" spans="1:25" ht="15.75" x14ac:dyDescent="0.25">
      <c r="A24" s="12"/>
      <c r="B24" s="12"/>
      <c r="C24" s="12"/>
      <c r="D24" s="12"/>
      <c r="E24" s="17"/>
      <c r="M24" s="10"/>
      <c r="P24" s="27" t="s">
        <v>16</v>
      </c>
      <c r="T24" s="26"/>
      <c r="U24" s="26"/>
      <c r="V24" s="26"/>
    </row>
    <row r="25" spans="1:25" ht="15.75" x14ac:dyDescent="0.25">
      <c r="A25" s="425" t="s">
        <v>156</v>
      </c>
      <c r="B25" s="426"/>
      <c r="C25" s="427"/>
      <c r="D25" s="428"/>
      <c r="E25" s="89" t="e">
        <f ca="1">K7+E19+E21+E23</f>
        <v>#N/A</v>
      </c>
      <c r="J25" s="51" t="s">
        <v>142</v>
      </c>
      <c r="K25" s="51" t="s">
        <v>143</v>
      </c>
      <c r="L25" s="51" t="s">
        <v>144</v>
      </c>
      <c r="P25" s="27" t="s">
        <v>157</v>
      </c>
      <c r="T25" s="26"/>
      <c r="U25" s="26"/>
      <c r="V25" s="26"/>
    </row>
    <row r="26" spans="1:25" ht="15.75" x14ac:dyDescent="0.25">
      <c r="A26" s="12"/>
      <c r="B26" s="12"/>
      <c r="C26" s="12"/>
      <c r="D26" s="12"/>
      <c r="E26" s="17"/>
      <c r="J26" s="8">
        <v>0</v>
      </c>
      <c r="K26" s="9">
        <v>0.1</v>
      </c>
      <c r="L26">
        <f ca="1">IFERROR(ROUND((MFJ_311[[#This Row],[From]]-OFFSET(MFJ_311[[#This Row],[From]],-1,0))*OFFSET(MFJ_311[[#This Row],[Cumulative]],-1,-1),2)+OFFSET(MFJ_311[[#This Row],[Cumulative]],-1,0),0)</f>
        <v>0</v>
      </c>
      <c r="O26" s="27" t="s">
        <v>16</v>
      </c>
      <c r="P26" s="26"/>
      <c r="Q26" s="26"/>
      <c r="R26" s="26"/>
      <c r="S26" s="26"/>
      <c r="T26" s="26"/>
      <c r="U26" s="26"/>
      <c r="V26" s="26"/>
    </row>
    <row r="27" spans="1:25" ht="15" customHeight="1" x14ac:dyDescent="0.25">
      <c r="A27" s="399" t="s">
        <v>158</v>
      </c>
      <c r="B27" s="400"/>
      <c r="C27" s="400"/>
      <c r="D27" s="429"/>
      <c r="E27" s="83">
        <f>C11</f>
        <v>0</v>
      </c>
      <c r="J27" s="8">
        <v>23200</v>
      </c>
      <c r="K27" s="9">
        <v>0.12</v>
      </c>
      <c r="L27" s="10">
        <f ca="1">IFERROR(ROUND((MFJ_311[[#This Row],[From]]-OFFSET(MFJ_311[[#This Row],[From]],-1,0))*OFFSET(MFJ_311[[#This Row],[Cumulative]],-1,-1),2)+OFFSET(MFJ_311[[#This Row],[Cumulative]],-1,0),0)</f>
        <v>2320</v>
      </c>
      <c r="O27" s="26"/>
      <c r="P27" s="27" t="s">
        <v>159</v>
      </c>
      <c r="Q27" s="26"/>
      <c r="R27" s="26"/>
      <c r="S27" s="26"/>
      <c r="T27" s="26"/>
      <c r="U27" s="26"/>
      <c r="V27" s="26"/>
    </row>
    <row r="28" spans="1:25" ht="15.75" x14ac:dyDescent="0.25">
      <c r="A28" s="12"/>
      <c r="B28" s="12"/>
      <c r="C28" s="12"/>
      <c r="D28" s="12"/>
      <c r="E28" s="13"/>
      <c r="J28" s="8">
        <v>94300</v>
      </c>
      <c r="K28" s="9">
        <v>0.22</v>
      </c>
      <c r="L28" s="10">
        <f ca="1">IFERROR(ROUND((MFJ_311[[#This Row],[From]]-OFFSET(MFJ_311[[#This Row],[From]],-1,0))*OFFSET(MFJ_311[[#This Row],[Cumulative]],-1,-1),2)+OFFSET(MFJ_311[[#This Row],[Cumulative]],-1,0),0)</f>
        <v>10852</v>
      </c>
      <c r="O28" s="26"/>
      <c r="Q28" s="27"/>
      <c r="R28" s="27"/>
      <c r="S28" s="26"/>
      <c r="T28" s="26"/>
      <c r="U28" s="26"/>
      <c r="V28" s="26"/>
    </row>
    <row r="29" spans="1:25" ht="15" customHeight="1" x14ac:dyDescent="0.25">
      <c r="A29" s="399" t="s">
        <v>232</v>
      </c>
      <c r="B29" s="400"/>
      <c r="C29" s="400"/>
      <c r="D29" s="98">
        <v>0</v>
      </c>
      <c r="E29" s="83">
        <f>D29+'Tax Questionnaire'!P43</f>
        <v>0</v>
      </c>
      <c r="F29" s="99"/>
      <c r="J29" s="8">
        <v>201050</v>
      </c>
      <c r="K29" s="9">
        <v>0.24</v>
      </c>
      <c r="L29" s="10">
        <f ca="1">IFERROR(ROUND((MFJ_311[[#This Row],[From]]-OFFSET(MFJ_311[[#This Row],[From]],-1,0))*OFFSET(MFJ_311[[#This Row],[Cumulative]],-1,-1),2)+OFFSET(MFJ_311[[#This Row],[Cumulative]],-1,0),0)</f>
        <v>34337</v>
      </c>
      <c r="M29" s="20"/>
      <c r="O29" s="430" t="s">
        <v>223</v>
      </c>
      <c r="P29" s="431"/>
      <c r="Q29" s="431"/>
      <c r="R29" s="431"/>
      <c r="S29" s="431"/>
      <c r="T29" s="431"/>
      <c r="U29" s="431"/>
      <c r="V29" s="26"/>
    </row>
    <row r="30" spans="1:25" ht="16.5" thickBot="1" x14ac:dyDescent="0.3">
      <c r="A30" s="12"/>
      <c r="B30" s="12"/>
      <c r="C30" s="12"/>
      <c r="D30" s="12"/>
      <c r="E30" s="12"/>
      <c r="J30" s="8">
        <v>383900</v>
      </c>
      <c r="K30" s="9">
        <v>0.32</v>
      </c>
      <c r="L30" s="10">
        <f ca="1">IFERROR(ROUND((MFJ_311[[#This Row],[From]]-OFFSET(MFJ_311[[#This Row],[From]],-1,0))*OFFSET(MFJ_311[[#This Row],[Cumulative]],-1,-1),2)+OFFSET(MFJ_311[[#This Row],[Cumulative]],-1,0),0)</f>
        <v>78221</v>
      </c>
      <c r="O30" s="26"/>
      <c r="P30" s="27" t="s">
        <v>16</v>
      </c>
      <c r="Q30" s="27"/>
      <c r="R30" s="27"/>
      <c r="S30" s="26"/>
      <c r="T30" s="26"/>
      <c r="U30" s="26"/>
      <c r="V30" s="26"/>
    </row>
    <row r="31" spans="1:25" ht="15" customHeight="1" thickTop="1" x14ac:dyDescent="0.25">
      <c r="A31" s="432" t="s">
        <v>162</v>
      </c>
      <c r="B31" s="433"/>
      <c r="C31" s="433"/>
      <c r="D31" s="24" t="e">
        <f ca="1">E25-E27-E29</f>
        <v>#N/A</v>
      </c>
      <c r="E31" s="5" t="e">
        <f ca="1">IF(D31 &gt; 0, D31, 0)</f>
        <v>#N/A</v>
      </c>
      <c r="J31" s="8">
        <v>487450</v>
      </c>
      <c r="K31" s="9">
        <v>0.35</v>
      </c>
      <c r="L31" s="10">
        <f ca="1">IFERROR(ROUND((MFJ_311[[#This Row],[From]]-OFFSET(MFJ_311[[#This Row],[From]],-1,0))*OFFSET(MFJ_311[[#This Row],[Cumulative]],-1,-1),2)+OFFSET(MFJ_311[[#This Row],[Cumulative]],-1,0),0)</f>
        <v>111357</v>
      </c>
      <c r="M31" s="10"/>
      <c r="O31" s="423" t="s">
        <v>225</v>
      </c>
      <c r="P31" s="424"/>
      <c r="Q31" s="424"/>
      <c r="R31" s="424"/>
      <c r="S31" s="424"/>
      <c r="T31" s="424"/>
      <c r="U31" s="424"/>
      <c r="V31" s="424"/>
      <c r="W31" s="424"/>
      <c r="X31" s="424"/>
      <c r="Y31" s="424"/>
    </row>
    <row r="32" spans="1:25" ht="15.75" thickBot="1" x14ac:dyDescent="0.3">
      <c r="J32" s="8">
        <v>731200</v>
      </c>
      <c r="K32" s="14">
        <v>0.37</v>
      </c>
      <c r="L32" s="10">
        <f ca="1">IFERROR(ROUND((MFJ_311[[#This Row],[From]]-OFFSET(MFJ_311[[#This Row],[From]],-1,0))*OFFSET(MFJ_311[[#This Row],[Cumulative]],-1,-1),2)+OFFSET(MFJ_311[[#This Row],[Cumulative]],-1,0),0)</f>
        <v>196669.5</v>
      </c>
      <c r="M32" s="10"/>
      <c r="O32" s="273"/>
      <c r="P32" s="273"/>
      <c r="Q32" s="273"/>
      <c r="R32" s="273"/>
      <c r="S32" s="273"/>
      <c r="T32" s="273"/>
      <c r="U32" s="273"/>
      <c r="V32" s="273"/>
      <c r="W32" s="273"/>
      <c r="X32" s="273"/>
      <c r="Y32" s="273"/>
    </row>
    <row r="33" spans="1:25" ht="15.75" thickTop="1" x14ac:dyDescent="0.25">
      <c r="A33" s="418" t="s">
        <v>164</v>
      </c>
      <c r="B33" s="419"/>
      <c r="C33" s="419"/>
      <c r="D33" s="420"/>
      <c r="E33" s="19" t="e">
        <f ca="1">E31*1.1</f>
        <v>#N/A</v>
      </c>
      <c r="M33" s="10"/>
      <c r="O33" s="273"/>
      <c r="P33" s="273"/>
      <c r="Q33" s="273"/>
      <c r="R33" s="273"/>
      <c r="S33" s="273"/>
      <c r="T33" s="273"/>
      <c r="U33" s="273"/>
      <c r="V33" s="273"/>
      <c r="W33" s="273"/>
      <c r="X33" s="273"/>
      <c r="Y33" s="273"/>
    </row>
    <row r="34" spans="1:25" x14ac:dyDescent="0.25">
      <c r="I34" s="3" t="s">
        <v>166</v>
      </c>
      <c r="M34" s="10"/>
    </row>
    <row r="35" spans="1:25" x14ac:dyDescent="0.25">
      <c r="A35" s="90" t="s">
        <v>133</v>
      </c>
      <c r="B35" s="91" t="e">
        <f ca="1">K8</f>
        <v>#N/A</v>
      </c>
      <c r="C35" s="421" t="s">
        <v>167</v>
      </c>
      <c r="D35" s="422"/>
      <c r="E35" s="91" t="e">
        <f ca="1">E25/E11</f>
        <v>#N/A</v>
      </c>
      <c r="F35" s="92" t="e">
        <f ca="1">B35</f>
        <v>#N/A</v>
      </c>
      <c r="M35" s="10"/>
      <c r="P35" s="30"/>
      <c r="Q35" s="30"/>
      <c r="R35" s="30"/>
    </row>
    <row r="36" spans="1:25" x14ac:dyDescent="0.25">
      <c r="A36" s="25"/>
      <c r="B36" s="25"/>
      <c r="C36" s="25"/>
      <c r="D36" s="25"/>
      <c r="E36" s="25"/>
      <c r="J36" s="51" t="s">
        <v>142</v>
      </c>
      <c r="K36" s="51" t="s">
        <v>143</v>
      </c>
      <c r="L36" s="51" t="s">
        <v>144</v>
      </c>
      <c r="M36" s="10"/>
      <c r="P36" s="30"/>
      <c r="Q36" s="30"/>
      <c r="R36" s="30"/>
    </row>
    <row r="37" spans="1:25" x14ac:dyDescent="0.25">
      <c r="A37" s="25"/>
      <c r="B37" s="25"/>
      <c r="C37" s="25"/>
      <c r="D37" s="25"/>
      <c r="E37" s="25"/>
      <c r="J37" s="8">
        <v>0</v>
      </c>
      <c r="K37" s="9">
        <v>0.1</v>
      </c>
      <c r="L37">
        <f ca="1">IFERROR(ROUND((MFS_412[[#This Row],[From]]-OFFSET(MFS_412[[#This Row],[From]],-1,0))*OFFSET(MFS_412[[#This Row],[Cumulative]],-1,-1),2)+OFFSET(MFS_412[[#This Row],[Cumulative]],-1,0),0)</f>
        <v>0</v>
      </c>
      <c r="O37" s="30" t="s">
        <v>168</v>
      </c>
      <c r="P37" s="30"/>
      <c r="Q37" s="30"/>
    </row>
    <row r="38" spans="1:25" x14ac:dyDescent="0.25">
      <c r="A38" s="25"/>
      <c r="B38" s="25"/>
      <c r="C38" s="25"/>
      <c r="D38" s="25"/>
      <c r="E38" s="25"/>
      <c r="J38" s="8">
        <v>11600</v>
      </c>
      <c r="K38" s="9">
        <v>0.12</v>
      </c>
      <c r="L38" s="10">
        <f ca="1">IFERROR(ROUND((MFS_412[[#This Row],[From]]-OFFSET(MFS_412[[#This Row],[From]],-1,0))*OFFSET(MFS_412[[#This Row],[Cumulative]],-1,-1),2)+OFFSET(MFS_412[[#This Row],[Cumulative]],-1,0),0)</f>
        <v>1160</v>
      </c>
      <c r="O38" s="30" t="s">
        <v>169</v>
      </c>
      <c r="P38" s="30"/>
      <c r="Q38" s="30"/>
    </row>
    <row r="39" spans="1:25" x14ac:dyDescent="0.25">
      <c r="A39" s="25"/>
      <c r="B39" s="25"/>
      <c r="C39" s="25"/>
      <c r="D39" s="25"/>
      <c r="E39" s="25"/>
      <c r="J39" s="8">
        <v>47150</v>
      </c>
      <c r="K39" s="9">
        <v>0.22</v>
      </c>
      <c r="L39" s="10">
        <f ca="1">IFERROR(ROUND((MFS_412[[#This Row],[From]]-OFFSET(MFS_412[[#This Row],[From]],-1,0))*OFFSET(MFS_412[[#This Row],[Cumulative]],-1,-1),2)+OFFSET(MFS_412[[#This Row],[Cumulative]],-1,0),0)</f>
        <v>5426</v>
      </c>
      <c r="O39" s="30" t="s">
        <v>170</v>
      </c>
      <c r="P39" s="30"/>
      <c r="Q39" s="30"/>
    </row>
    <row r="40" spans="1:25" x14ac:dyDescent="0.25">
      <c r="A40" s="25"/>
      <c r="B40" s="25"/>
      <c r="C40" s="25"/>
      <c r="D40" s="25"/>
      <c r="E40" s="25"/>
      <c r="J40" s="8">
        <v>100525</v>
      </c>
      <c r="K40" s="9">
        <v>0.24</v>
      </c>
      <c r="L40" s="10">
        <f ca="1">IFERROR(ROUND((MFS_412[[#This Row],[From]]-OFFSET(MFS_412[[#This Row],[From]],-1,0))*OFFSET(MFS_412[[#This Row],[Cumulative]],-1,-1),2)+OFFSET(MFS_412[[#This Row],[Cumulative]],-1,0),0)</f>
        <v>17168.5</v>
      </c>
      <c r="M40" s="20"/>
      <c r="O40" s="30" t="s">
        <v>171</v>
      </c>
    </row>
    <row r="41" spans="1:25" x14ac:dyDescent="0.25">
      <c r="A41" s="25"/>
      <c r="B41" s="25"/>
      <c r="C41" s="25"/>
      <c r="D41" s="25"/>
      <c r="E41" s="25"/>
      <c r="J41" s="8">
        <v>191950</v>
      </c>
      <c r="K41" s="9">
        <v>0.32</v>
      </c>
      <c r="L41" s="10">
        <f ca="1">IFERROR(ROUND((MFS_412[[#This Row],[From]]-OFFSET(MFS_412[[#This Row],[From]],-1,0))*OFFSET(MFS_412[[#This Row],[Cumulative]],-1,-1),2)+OFFSET(MFS_412[[#This Row],[Cumulative]],-1,0),0)</f>
        <v>39110.5</v>
      </c>
      <c r="O41" s="30" t="s">
        <v>172</v>
      </c>
    </row>
    <row r="42" spans="1:25" x14ac:dyDescent="0.25">
      <c r="A42" s="25"/>
      <c r="B42" s="25"/>
      <c r="C42" s="25"/>
      <c r="D42" s="25"/>
      <c r="E42" s="25"/>
      <c r="J42" s="8">
        <v>243725</v>
      </c>
      <c r="K42" s="9">
        <v>0.35</v>
      </c>
      <c r="L42" s="10">
        <f ca="1">IFERROR(ROUND((MFS_412[[#This Row],[From]]-OFFSET(MFS_412[[#This Row],[From]],-1,0))*OFFSET(MFS_412[[#This Row],[Cumulative]],-1,-1),2)+OFFSET(MFS_412[[#This Row],[Cumulative]],-1,0),0)</f>
        <v>55678.5</v>
      </c>
      <c r="M42" s="10"/>
    </row>
    <row r="43" spans="1:25" x14ac:dyDescent="0.25">
      <c r="A43" s="25"/>
      <c r="B43" s="25"/>
      <c r="C43" s="25"/>
      <c r="D43" s="25"/>
      <c r="E43" s="25"/>
      <c r="J43" s="8">
        <v>365600</v>
      </c>
      <c r="K43" s="14">
        <v>0.37</v>
      </c>
      <c r="L43" s="10">
        <f ca="1">IFERROR(ROUND((MFS_412[[#This Row],[From]]-OFFSET(MFS_412[[#This Row],[From]],-1,0))*OFFSET(MFS_412[[#This Row],[Cumulative]],-1,-1),2)+OFFSET(MFS_412[[#This Row],[Cumulative]],-1,0),0)</f>
        <v>98334.75</v>
      </c>
      <c r="M43" s="10"/>
    </row>
    <row r="44" spans="1:25" x14ac:dyDescent="0.25">
      <c r="A44" s="25"/>
      <c r="B44" s="25"/>
      <c r="C44" s="25"/>
      <c r="D44" s="25"/>
      <c r="E44" s="25"/>
      <c r="M44" s="10"/>
    </row>
    <row r="45" spans="1:25" s="25" customFormat="1" x14ac:dyDescent="0.25">
      <c r="I45" s="26" t="s">
        <v>128</v>
      </c>
      <c r="M45" s="93"/>
    </row>
    <row r="46" spans="1:25" s="25" customFormat="1" x14ac:dyDescent="0.25">
      <c r="M46" s="93"/>
    </row>
    <row r="47" spans="1:25" s="25" customFormat="1" x14ac:dyDescent="0.25">
      <c r="J47" s="94" t="s">
        <v>142</v>
      </c>
      <c r="K47" s="94" t="s">
        <v>143</v>
      </c>
      <c r="L47" s="94" t="s">
        <v>144</v>
      </c>
      <c r="M47" s="93"/>
    </row>
    <row r="48" spans="1:25" s="25" customFormat="1" x14ac:dyDescent="0.25">
      <c r="J48" s="95">
        <v>0</v>
      </c>
      <c r="K48" s="96">
        <v>0.1</v>
      </c>
      <c r="L48" s="25">
        <f ca="1">IFERROR(ROUND((HH_513[[#This Row],[From]]-OFFSET(HH_513[[#This Row],[From]],-1,0))*OFFSET(HH_513[[#This Row],[Cumulative]],-1,-1),2)+OFFSET(HH_513[[#This Row],[Cumulative]],-1,0),0)</f>
        <v>0</v>
      </c>
    </row>
    <row r="49" spans="10:13" s="25" customFormat="1" x14ac:dyDescent="0.25">
      <c r="J49" s="95">
        <v>16550</v>
      </c>
      <c r="K49" s="96">
        <v>0.12</v>
      </c>
      <c r="L49" s="93">
        <f ca="1">IFERROR(ROUND((HH_513[[#This Row],[From]]-OFFSET(HH_513[[#This Row],[From]],-1,0))*OFFSET(HH_513[[#This Row],[Cumulative]],-1,-1),2)+OFFSET(HH_513[[#This Row],[Cumulative]],-1,0),0)</f>
        <v>1655</v>
      </c>
    </row>
    <row r="50" spans="10:13" s="25" customFormat="1" x14ac:dyDescent="0.25">
      <c r="J50" s="95">
        <v>63100</v>
      </c>
      <c r="K50" s="96">
        <v>0.22</v>
      </c>
      <c r="L50" s="93">
        <f ca="1">IFERROR(ROUND((HH_513[[#This Row],[From]]-OFFSET(HH_513[[#This Row],[From]],-1,0))*OFFSET(HH_513[[#This Row],[Cumulative]],-1,-1),2)+OFFSET(HH_513[[#This Row],[Cumulative]],-1,0),0)</f>
        <v>7241</v>
      </c>
    </row>
    <row r="51" spans="10:13" s="25" customFormat="1" x14ac:dyDescent="0.25">
      <c r="J51" s="95">
        <v>100500</v>
      </c>
      <c r="K51" s="96">
        <v>0.24</v>
      </c>
      <c r="L51" s="93">
        <f ca="1">IFERROR(ROUND((HH_513[[#This Row],[From]]-OFFSET(HH_513[[#This Row],[From]],-1,0))*OFFSET(HH_513[[#This Row],[Cumulative]],-1,-1),2)+OFFSET(HH_513[[#This Row],[Cumulative]],-1,0),0)</f>
        <v>15469</v>
      </c>
      <c r="M51" s="28"/>
    </row>
    <row r="52" spans="10:13" s="25" customFormat="1" x14ac:dyDescent="0.25">
      <c r="J52" s="95">
        <v>191950</v>
      </c>
      <c r="K52" s="96">
        <v>0.32</v>
      </c>
      <c r="L52" s="93">
        <f ca="1">IFERROR(ROUND((HH_513[[#This Row],[From]]-OFFSET(HH_513[[#This Row],[From]],-1,0))*OFFSET(HH_513[[#This Row],[Cumulative]],-1,-1),2)+OFFSET(HH_513[[#This Row],[Cumulative]],-1,0),0)</f>
        <v>37417</v>
      </c>
    </row>
    <row r="53" spans="10:13" s="25" customFormat="1" x14ac:dyDescent="0.25">
      <c r="J53" s="95">
        <v>243700</v>
      </c>
      <c r="K53" s="96">
        <v>0.35</v>
      </c>
      <c r="L53" s="93">
        <f ca="1">IFERROR(ROUND((HH_513[[#This Row],[From]]-OFFSET(HH_513[[#This Row],[From]],-1,0))*OFFSET(HH_513[[#This Row],[Cumulative]],-1,-1),2)+OFFSET(HH_513[[#This Row],[Cumulative]],-1,0),0)</f>
        <v>53977</v>
      </c>
      <c r="M53" s="93"/>
    </row>
    <row r="54" spans="10:13" s="25" customFormat="1" x14ac:dyDescent="0.25">
      <c r="J54" s="95">
        <v>609350</v>
      </c>
      <c r="K54" s="97">
        <v>0.37</v>
      </c>
      <c r="L54" s="93">
        <f ca="1">IFERROR(ROUND((HH_513[[#This Row],[From]]-OFFSET(HH_513[[#This Row],[From]],-1,0))*OFFSET(HH_513[[#This Row],[Cumulative]],-1,-1),2)+OFFSET(HH_513[[#This Row],[Cumulative]],-1,0),0)</f>
        <v>181954.5</v>
      </c>
      <c r="M54" s="93"/>
    </row>
    <row r="55" spans="10:13" s="25" customFormat="1" x14ac:dyDescent="0.25">
      <c r="K55" s="95"/>
      <c r="L55" s="96"/>
      <c r="M55" s="93"/>
    </row>
    <row r="56" spans="10:13" s="25" customFormat="1" x14ac:dyDescent="0.25">
      <c r="K56" s="95"/>
      <c r="L56" s="96"/>
      <c r="M56" s="93"/>
    </row>
    <row r="57" spans="10:13" s="25" customFormat="1" x14ac:dyDescent="0.25">
      <c r="K57" s="95"/>
      <c r="L57" s="96"/>
      <c r="M57" s="93"/>
    </row>
    <row r="58" spans="10:13" s="25" customFormat="1" x14ac:dyDescent="0.25">
      <c r="K58" s="95"/>
      <c r="L58" s="97"/>
      <c r="M58" s="93"/>
    </row>
    <row r="59" spans="10:13" s="25" customFormat="1" x14ac:dyDescent="0.25"/>
    <row r="60" spans="10:13" s="25" customFormat="1" x14ac:dyDescent="0.25">
      <c r="J60" s="25" t="s">
        <v>139</v>
      </c>
      <c r="K60" s="25">
        <v>14600</v>
      </c>
    </row>
    <row r="61" spans="10:13" s="25" customFormat="1" x14ac:dyDescent="0.25">
      <c r="J61" s="25" t="s">
        <v>112</v>
      </c>
      <c r="K61" s="25">
        <v>29200</v>
      </c>
    </row>
    <row r="62" spans="10:13" s="25" customFormat="1" x14ac:dyDescent="0.25">
      <c r="J62" s="25" t="s">
        <v>166</v>
      </c>
      <c r="K62" s="25">
        <v>14600</v>
      </c>
    </row>
    <row r="63" spans="10:13" s="25" customFormat="1" x14ac:dyDescent="0.25">
      <c r="J63" s="25" t="s">
        <v>173</v>
      </c>
      <c r="K63" s="25">
        <v>21900</v>
      </c>
    </row>
    <row r="64" spans="10:13" s="25" customFormat="1" x14ac:dyDescent="0.25"/>
    <row r="65" s="25" customFormat="1" x14ac:dyDescent="0.25"/>
    <row r="66" s="25" customFormat="1" x14ac:dyDescent="0.25"/>
    <row r="67" s="25" customFormat="1" x14ac:dyDescent="0.25"/>
    <row r="68" s="25" customFormat="1" x14ac:dyDescent="0.25"/>
    <row r="69" s="25" customFormat="1" x14ac:dyDescent="0.25"/>
    <row r="70" s="25" customFormat="1" x14ac:dyDescent="0.25"/>
    <row r="71" s="25" customFormat="1" x14ac:dyDescent="0.25"/>
    <row r="72" s="25" customFormat="1" x14ac:dyDescent="0.25"/>
    <row r="73" s="25" customFormat="1" x14ac:dyDescent="0.25"/>
    <row r="74" s="25" customFormat="1" x14ac:dyDescent="0.25"/>
    <row r="75" s="25" customFormat="1" x14ac:dyDescent="0.25"/>
    <row r="76" s="25" customFormat="1" x14ac:dyDescent="0.25"/>
    <row r="77" s="25" customFormat="1" x14ac:dyDescent="0.25"/>
    <row r="78" s="25" customFormat="1" x14ac:dyDescent="0.25"/>
    <row r="79" s="25" customFormat="1" x14ac:dyDescent="0.25"/>
    <row r="80" s="25" customFormat="1" x14ac:dyDescent="0.25"/>
    <row r="81" s="25" customFormat="1" x14ac:dyDescent="0.25"/>
    <row r="82" s="25" customFormat="1" x14ac:dyDescent="0.25"/>
    <row r="83" s="25" customFormat="1" x14ac:dyDescent="0.25"/>
    <row r="84" s="25" customFormat="1" x14ac:dyDescent="0.25"/>
    <row r="85" s="25" customFormat="1" x14ac:dyDescent="0.25"/>
    <row r="86" s="25" customFormat="1" x14ac:dyDescent="0.25"/>
    <row r="87" s="25" customFormat="1" x14ac:dyDescent="0.25"/>
    <row r="88" s="25" customFormat="1" x14ac:dyDescent="0.25"/>
    <row r="89" s="25" customFormat="1" x14ac:dyDescent="0.25"/>
    <row r="90" s="25" customFormat="1" x14ac:dyDescent="0.25"/>
    <row r="91" s="25" customFormat="1" x14ac:dyDescent="0.25"/>
    <row r="92" s="25" customFormat="1" x14ac:dyDescent="0.25"/>
    <row r="93" s="25" customFormat="1" x14ac:dyDescent="0.25"/>
    <row r="94" s="25" customFormat="1" x14ac:dyDescent="0.25"/>
    <row r="95" s="25" customFormat="1" x14ac:dyDescent="0.25"/>
    <row r="96" s="25" customFormat="1" x14ac:dyDescent="0.25"/>
    <row r="97" s="25" customFormat="1" x14ac:dyDescent="0.25"/>
    <row r="98" s="25" customFormat="1" x14ac:dyDescent="0.25"/>
    <row r="99" s="25" customFormat="1" x14ac:dyDescent="0.25"/>
    <row r="100" s="25" customFormat="1" x14ac:dyDescent="0.25"/>
    <row r="101" s="25" customFormat="1" x14ac:dyDescent="0.25"/>
    <row r="102" s="25" customFormat="1" x14ac:dyDescent="0.25"/>
    <row r="103" s="25" customFormat="1" x14ac:dyDescent="0.25"/>
    <row r="104" s="25" customFormat="1" x14ac:dyDescent="0.25"/>
    <row r="105" s="25" customFormat="1" x14ac:dyDescent="0.25"/>
    <row r="106" s="25" customFormat="1" x14ac:dyDescent="0.25"/>
    <row r="107" s="25" customFormat="1" x14ac:dyDescent="0.25"/>
    <row r="108" s="25" customFormat="1" x14ac:dyDescent="0.25"/>
    <row r="109" s="25" customFormat="1" x14ac:dyDescent="0.25"/>
    <row r="110" s="25" customFormat="1" x14ac:dyDescent="0.25"/>
    <row r="111" s="25" customFormat="1" x14ac:dyDescent="0.25"/>
    <row r="112" s="25" customFormat="1" x14ac:dyDescent="0.25"/>
    <row r="113" s="25" customFormat="1" x14ac:dyDescent="0.25"/>
    <row r="114" s="25" customFormat="1" x14ac:dyDescent="0.25"/>
    <row r="115" s="25" customFormat="1" x14ac:dyDescent="0.25"/>
    <row r="116" s="25" customFormat="1" x14ac:dyDescent="0.25"/>
    <row r="117" s="25" customFormat="1" x14ac:dyDescent="0.25"/>
    <row r="118" s="25" customFormat="1" x14ac:dyDescent="0.25"/>
    <row r="119" s="25" customFormat="1" x14ac:dyDescent="0.25"/>
    <row r="120" s="25" customFormat="1" x14ac:dyDescent="0.25"/>
  </sheetData>
  <mergeCells count="21">
    <mergeCell ref="A33:D33"/>
    <mergeCell ref="C35:D35"/>
    <mergeCell ref="O31:Y33"/>
    <mergeCell ref="A25:D25"/>
    <mergeCell ref="A27:D27"/>
    <mergeCell ref="O29:U29"/>
    <mergeCell ref="A31:C31"/>
    <mergeCell ref="A29:C29"/>
    <mergeCell ref="A23:B23"/>
    <mergeCell ref="A1:B1"/>
    <mergeCell ref="C1:D1"/>
    <mergeCell ref="O1:W1"/>
    <mergeCell ref="O3:V3"/>
    <mergeCell ref="P11:R11"/>
    <mergeCell ref="A13:D13"/>
    <mergeCell ref="O13:Z13"/>
    <mergeCell ref="A15:C15"/>
    <mergeCell ref="A17:D17"/>
    <mergeCell ref="P17:R17"/>
    <mergeCell ref="A19:B19"/>
    <mergeCell ref="A21:B21"/>
  </mergeCells>
  <dataValidations disablePrompts="1" count="2">
    <dataValidation type="list" allowBlank="1" showInputMessage="1" showErrorMessage="1" prompt="Single: Single_x000a_MFJ: Married Filing Jointly_x000a_MFS: Married Filing Separately_x000a_HH: Head of Household" sqref="E1" xr:uid="{C55FBDB7-0DF6-4CB8-A47B-2906B23867CE}">
      <formula1>"Single, MFJ, MFS, HH"</formula1>
    </dataValidation>
    <dataValidation type="list" allowBlank="1" showInputMessage="1" showErrorMessage="1" sqref="K6" xr:uid="{0273DB6F-70C6-4AD6-BDDF-1CDE31B471AA}">
      <formula1>"Single, MFJ, MFS, HH"</formula1>
    </dataValidation>
  </dataValidations>
  <hyperlinks>
    <hyperlink ref="O3" r:id="rId1" display="https://directpay.irs.gov/directpay/payment" xr:uid="{1413BC2E-5BC6-4093-B9F2-33C8B76132E3}"/>
  </hyperlinks>
  <pageMargins left="0.7" right="0.7" top="0.75" bottom="0.75" header="0.3" footer="0.3"/>
  <pageSetup orientation="landscape" r:id="rId2"/>
  <drawing r:id="rId3"/>
  <legacyDrawing r:id="rId4"/>
  <tableParts count="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E1618-8DED-472C-8D43-6CF38B2DC6E0}">
  <sheetPr codeName="Sheet2"/>
  <dimension ref="A1:BI63"/>
  <sheetViews>
    <sheetView zoomScaleNormal="100" workbookViewId="0">
      <selection activeCell="A13" sqref="A13:D13"/>
    </sheetView>
  </sheetViews>
  <sheetFormatPr defaultRowHeight="15" x14ac:dyDescent="0.25"/>
  <cols>
    <col min="1" max="1" width="31.42578125" customWidth="1"/>
    <col min="2" max="3" width="24.28515625" customWidth="1"/>
    <col min="4" max="4" width="15.425781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3" ht="23.25" x14ac:dyDescent="0.35">
      <c r="A1" s="401" t="s">
        <v>110</v>
      </c>
      <c r="B1" s="402"/>
      <c r="C1" s="403" t="s">
        <v>111</v>
      </c>
      <c r="D1" s="404"/>
      <c r="E1" s="32" t="s">
        <v>112</v>
      </c>
      <c r="J1" s="1"/>
      <c r="O1" s="405" t="s">
        <v>113</v>
      </c>
      <c r="P1" s="406"/>
      <c r="Q1" s="406"/>
      <c r="R1" s="406"/>
      <c r="S1" s="406"/>
      <c r="T1" s="406"/>
      <c r="U1" s="406"/>
      <c r="V1" s="406"/>
      <c r="W1" s="406"/>
    </row>
    <row r="2" spans="1:23" ht="28.5" x14ac:dyDescent="0.3">
      <c r="A2" s="37" t="s">
        <v>114</v>
      </c>
      <c r="B2" s="37" t="s">
        <v>115</v>
      </c>
      <c r="C2" s="37" t="s">
        <v>116</v>
      </c>
      <c r="D2" s="37" t="s">
        <v>117</v>
      </c>
      <c r="E2" s="37" t="s">
        <v>118</v>
      </c>
      <c r="J2" s="2"/>
    </row>
    <row r="3" spans="1:23" x14ac:dyDescent="0.25">
      <c r="A3" s="37" t="s">
        <v>119</v>
      </c>
      <c r="B3" s="38">
        <v>0</v>
      </c>
      <c r="C3" s="38">
        <v>0</v>
      </c>
      <c r="D3" s="39">
        <v>0</v>
      </c>
      <c r="E3" s="40">
        <f>B3-D3</f>
        <v>0</v>
      </c>
      <c r="J3" t="s">
        <v>120</v>
      </c>
      <c r="O3" s="407" t="s">
        <v>121</v>
      </c>
      <c r="P3" s="408"/>
      <c r="Q3" s="408"/>
      <c r="R3" s="408"/>
      <c r="S3" s="408"/>
      <c r="T3" s="408"/>
      <c r="U3" s="408"/>
      <c r="V3" s="408"/>
      <c r="W3" s="26"/>
    </row>
    <row r="4" spans="1:23" x14ac:dyDescent="0.25">
      <c r="A4" s="37" t="s">
        <v>122</v>
      </c>
      <c r="B4" s="38">
        <v>0</v>
      </c>
      <c r="C4" s="38">
        <v>0</v>
      </c>
      <c r="D4" s="39">
        <v>0</v>
      </c>
      <c r="E4" s="40">
        <f>B4-D4</f>
        <v>0</v>
      </c>
      <c r="I4" s="3" t="s">
        <v>123</v>
      </c>
    </row>
    <row r="5" spans="1:23" x14ac:dyDescent="0.25">
      <c r="A5" s="37" t="s">
        <v>95</v>
      </c>
      <c r="B5" s="38">
        <v>0</v>
      </c>
      <c r="C5" s="38"/>
      <c r="D5" s="41"/>
      <c r="E5" s="40">
        <f t="shared" ref="E5:E8" si="0">B5</f>
        <v>0</v>
      </c>
      <c r="J5" t="s">
        <v>124</v>
      </c>
      <c r="K5" s="21">
        <f>E17-E8</f>
        <v>-27700</v>
      </c>
      <c r="O5" s="436" t="s">
        <v>125</v>
      </c>
      <c r="P5" s="408"/>
      <c r="Q5" s="408"/>
      <c r="R5" s="408"/>
      <c r="S5" s="408"/>
      <c r="T5" s="408"/>
      <c r="U5" s="408"/>
      <c r="V5" s="408"/>
    </row>
    <row r="6" spans="1:23" x14ac:dyDescent="0.25">
      <c r="A6" s="37" t="s">
        <v>126</v>
      </c>
      <c r="B6" s="38">
        <v>0</v>
      </c>
      <c r="C6" s="38"/>
      <c r="D6" s="41"/>
      <c r="E6" s="40">
        <f t="shared" si="0"/>
        <v>0</v>
      </c>
      <c r="J6" t="s">
        <v>127</v>
      </c>
      <c r="K6" s="21" t="s">
        <v>128</v>
      </c>
      <c r="O6" s="26"/>
      <c r="P6" s="26"/>
      <c r="Q6" s="26"/>
      <c r="R6" s="26"/>
      <c r="S6" s="26"/>
      <c r="T6" s="26"/>
      <c r="U6" s="26"/>
      <c r="V6" s="26"/>
    </row>
    <row r="7" spans="1:23" ht="15.75" x14ac:dyDescent="0.25">
      <c r="A7" s="42" t="s">
        <v>129</v>
      </c>
      <c r="B7" s="43">
        <v>0</v>
      </c>
      <c r="C7" s="43"/>
      <c r="D7" s="44"/>
      <c r="E7" s="45">
        <f t="shared" si="0"/>
        <v>0</v>
      </c>
      <c r="J7" t="s">
        <v>130</v>
      </c>
      <c r="K7" s="22" t="e">
        <f ca="1">VLOOKUP(K5,INDIRECT(E1),3,TRUE)+((K5-VLOOKUP(K5,INDIRECT(E1),1,TRUE))*VLOOKUP(K5,INDIRECT(E1),2,TRUE))</f>
        <v>#N/A</v>
      </c>
      <c r="O7" s="27" t="s">
        <v>131</v>
      </c>
      <c r="P7" s="26"/>
      <c r="Q7" s="26"/>
      <c r="R7" s="26"/>
      <c r="S7" s="26"/>
      <c r="T7" s="26"/>
      <c r="U7" s="26"/>
      <c r="V7" s="26"/>
    </row>
    <row r="8" spans="1:23" x14ac:dyDescent="0.25">
      <c r="A8" s="42" t="s">
        <v>132</v>
      </c>
      <c r="B8" s="43">
        <v>0</v>
      </c>
      <c r="C8" s="43"/>
      <c r="D8" s="44"/>
      <c r="E8" s="45">
        <f t="shared" si="0"/>
        <v>0</v>
      </c>
      <c r="J8" t="s">
        <v>133</v>
      </c>
      <c r="K8" s="23" t="e">
        <f ca="1">VLOOKUP(K5,INDIRECT(K6),2,TRUE)</f>
        <v>#N/A</v>
      </c>
      <c r="O8" s="26"/>
      <c r="P8" s="26"/>
      <c r="Q8" s="26"/>
      <c r="R8" s="26"/>
      <c r="S8" s="26"/>
      <c r="T8" s="26"/>
      <c r="U8" s="26"/>
      <c r="V8" s="26"/>
    </row>
    <row r="9" spans="1:23" ht="15.75" x14ac:dyDescent="0.25">
      <c r="A9" s="46" t="s">
        <v>134</v>
      </c>
      <c r="B9" s="43">
        <v>0</v>
      </c>
      <c r="C9" s="43"/>
      <c r="D9" s="44"/>
      <c r="E9" s="45">
        <f>B9</f>
        <v>0</v>
      </c>
      <c r="J9" t="s">
        <v>135</v>
      </c>
      <c r="K9" s="23" t="e">
        <f ca="1">K7/K5</f>
        <v>#N/A</v>
      </c>
      <c r="O9" s="26"/>
      <c r="P9" s="27" t="s">
        <v>136</v>
      </c>
      <c r="Q9" s="26"/>
      <c r="R9" s="26"/>
      <c r="S9" s="26"/>
      <c r="T9" s="26"/>
      <c r="U9" s="26"/>
      <c r="V9" s="26"/>
    </row>
    <row r="10" spans="1:23" ht="15.75" thickBot="1" x14ac:dyDescent="0.3">
      <c r="A10" s="4" t="s">
        <v>137</v>
      </c>
      <c r="B10" s="47">
        <v>0</v>
      </c>
      <c r="C10" s="47"/>
      <c r="D10" s="48">
        <f>E21/2</f>
        <v>0</v>
      </c>
      <c r="E10" s="49">
        <f>B10-D10</f>
        <v>0</v>
      </c>
      <c r="O10" s="26"/>
      <c r="P10" s="26"/>
      <c r="Q10" s="26"/>
      <c r="R10" s="26"/>
      <c r="S10" s="26"/>
      <c r="T10" s="26"/>
      <c r="U10" s="26"/>
      <c r="V10" s="26"/>
    </row>
    <row r="11" spans="1:23" ht="15.75" thickTop="1" x14ac:dyDescent="0.25">
      <c r="A11" s="36" t="s">
        <v>138</v>
      </c>
      <c r="B11" s="5">
        <f t="shared" ref="B11:C11" si="1">SUM(B3:B10)</f>
        <v>0</v>
      </c>
      <c r="C11" s="5">
        <f t="shared" si="1"/>
        <v>0</v>
      </c>
      <c r="D11" s="31">
        <f>SUM(D3:D10)</f>
        <v>0</v>
      </c>
      <c r="E11" s="5">
        <f>SUM(E3:E10)</f>
        <v>0</v>
      </c>
      <c r="I11" s="3" t="s">
        <v>139</v>
      </c>
      <c r="O11" s="26"/>
      <c r="P11" s="409" t="s">
        <v>140</v>
      </c>
      <c r="Q11" s="408"/>
      <c r="R11" s="408"/>
      <c r="S11" s="26"/>
      <c r="T11" s="26"/>
      <c r="U11" s="26"/>
      <c r="V11" s="26"/>
    </row>
    <row r="12" spans="1:23" x14ac:dyDescent="0.25">
      <c r="A12" s="6"/>
      <c r="B12" s="6"/>
      <c r="C12" s="6"/>
      <c r="D12" s="6"/>
      <c r="E12" s="6"/>
      <c r="O12" s="26"/>
      <c r="P12" s="26"/>
      <c r="Q12" s="26"/>
      <c r="R12" s="26"/>
      <c r="S12" s="26"/>
      <c r="T12" s="26"/>
      <c r="U12" s="26"/>
      <c r="V12" s="26"/>
    </row>
    <row r="13" spans="1:23" ht="15" customHeight="1" x14ac:dyDescent="0.25">
      <c r="A13" s="437" t="s">
        <v>141</v>
      </c>
      <c r="B13" s="438"/>
      <c r="C13" s="438"/>
      <c r="D13" s="439"/>
      <c r="E13" s="50">
        <f>IF(E1="Single",13850,IF(E1="MFJ",27700,IF(E1="MFS",13850,IF(E1="HH",20800,13850))))</f>
        <v>27700</v>
      </c>
      <c r="J13" s="51" t="s">
        <v>142</v>
      </c>
      <c r="K13" s="51" t="s">
        <v>143</v>
      </c>
      <c r="L13" s="51" t="s">
        <v>144</v>
      </c>
      <c r="M13" s="20"/>
      <c r="O13" s="26"/>
      <c r="P13" s="409" t="s">
        <v>145</v>
      </c>
      <c r="Q13" s="408"/>
      <c r="R13" s="408"/>
      <c r="S13" s="28">
        <v>2023</v>
      </c>
      <c r="T13" s="26"/>
      <c r="U13" s="26"/>
      <c r="V13" s="26"/>
    </row>
    <row r="14" spans="1:23" x14ac:dyDescent="0.25">
      <c r="A14" s="6"/>
      <c r="B14" s="7"/>
      <c r="C14" s="7"/>
      <c r="D14" s="6"/>
      <c r="E14" s="7"/>
      <c r="J14" s="8">
        <v>0</v>
      </c>
      <c r="K14" s="9">
        <v>0.1</v>
      </c>
      <c r="L14" s="10">
        <f ca="1">IFERROR(ROUND((Single2[[#This Row],[From]]-OFFSET(Single2[[#This Row],[From]],-1,0))*OFFSET(Single2[[#This Row],[Cumulative]],-1,-1),2)+OFFSET(Single2[[#This Row],[Cumulative]],-1,0),0)</f>
        <v>0</v>
      </c>
      <c r="M14" s="10"/>
      <c r="O14" s="26"/>
      <c r="P14" s="26"/>
      <c r="Q14" s="26"/>
      <c r="R14" s="26"/>
      <c r="S14" s="26"/>
      <c r="T14" s="26"/>
      <c r="U14" s="26"/>
      <c r="V14" s="26"/>
    </row>
    <row r="15" spans="1:23" ht="15" customHeight="1" x14ac:dyDescent="0.25">
      <c r="A15" s="434" t="s">
        <v>146</v>
      </c>
      <c r="B15" s="435"/>
      <c r="C15" s="435"/>
      <c r="D15" s="52">
        <f>((B9+B10)-D10)*0.2</f>
        <v>0</v>
      </c>
      <c r="E15" s="53">
        <f>IF(E11 &lt; 364200, D15, 0)</f>
        <v>0</v>
      </c>
      <c r="J15" s="8">
        <v>11000</v>
      </c>
      <c r="K15" s="9">
        <v>0.12</v>
      </c>
      <c r="L15" s="10">
        <f ca="1">IFERROR(ROUND((Single2[[#This Row],[From]]-OFFSET(Single2[[#This Row],[From]],-1,0))*OFFSET(Single2[[#This Row],[Cumulative]],-1,-1),2)+OFFSET(Single2[[#This Row],[Cumulative]],-1,0),0)</f>
        <v>1100</v>
      </c>
      <c r="M15" s="10"/>
      <c r="O15" s="27" t="s">
        <v>147</v>
      </c>
      <c r="P15" s="26"/>
      <c r="Q15" s="26"/>
      <c r="R15" s="26"/>
      <c r="S15" s="26"/>
      <c r="T15" s="26"/>
      <c r="U15" s="26"/>
      <c r="V15" s="26"/>
    </row>
    <row r="16" spans="1:23" x14ac:dyDescent="0.25">
      <c r="A16" s="6"/>
      <c r="B16" s="7"/>
      <c r="C16" s="7"/>
      <c r="D16" s="6"/>
      <c r="E16" s="7"/>
      <c r="J16" s="8">
        <v>44725</v>
      </c>
      <c r="K16" s="9">
        <v>0.22</v>
      </c>
      <c r="L16" s="10">
        <f ca="1">IFERROR(ROUND((Single2[[#This Row],[From]]-OFFSET(Single2[[#This Row],[From]],-1,0))*OFFSET(Single2[[#This Row],[Cumulative]],-1,-1),2)+OFFSET(Single2[[#This Row],[Cumulative]],-1,0),0)</f>
        <v>5147</v>
      </c>
      <c r="M16" s="10"/>
      <c r="O16" s="26"/>
      <c r="P16" s="26"/>
      <c r="Q16" s="26"/>
      <c r="R16" s="26"/>
      <c r="S16" s="26"/>
      <c r="T16" s="26"/>
      <c r="U16" s="26"/>
      <c r="V16" s="26"/>
    </row>
    <row r="17" spans="1:22" ht="15" customHeight="1" x14ac:dyDescent="0.25">
      <c r="A17" s="440" t="s">
        <v>148</v>
      </c>
      <c r="B17" s="441"/>
      <c r="C17" s="441"/>
      <c r="D17" s="442"/>
      <c r="E17" s="54">
        <f>E11-E13-E15</f>
        <v>-27700</v>
      </c>
      <c r="J17" s="8">
        <v>95375</v>
      </c>
      <c r="K17" s="9">
        <v>0.24</v>
      </c>
      <c r="L17" s="10">
        <f ca="1">IFERROR(ROUND((Single2[[#This Row],[From]]-OFFSET(Single2[[#This Row],[From]],-1,0))*OFFSET(Single2[[#This Row],[Cumulative]],-1,-1),2)+OFFSET(Single2[[#This Row],[Cumulative]],-1,0),0)</f>
        <v>16290</v>
      </c>
      <c r="M17" s="10"/>
      <c r="P17" s="409" t="s">
        <v>149</v>
      </c>
      <c r="Q17" s="408"/>
      <c r="R17" s="408"/>
      <c r="S17" s="26"/>
      <c r="T17" s="26"/>
      <c r="U17" s="26"/>
      <c r="V17" s="26"/>
    </row>
    <row r="18" spans="1:22" x14ac:dyDescent="0.25">
      <c r="A18" s="6"/>
      <c r="B18" s="7"/>
      <c r="C18" s="7"/>
      <c r="D18" s="6"/>
      <c r="E18" s="6"/>
      <c r="J18" s="8">
        <v>182100</v>
      </c>
      <c r="K18" s="9">
        <v>0.32</v>
      </c>
      <c r="L18" s="10">
        <f ca="1">IFERROR(ROUND((Single2[[#This Row],[From]]-OFFSET(Single2[[#This Row],[From]],-1,0))*OFFSET(Single2[[#This Row],[Cumulative]],-1,-1),2)+OFFSET(Single2[[#This Row],[Cumulative]],-1,0),0)</f>
        <v>37104</v>
      </c>
      <c r="M18" s="10"/>
      <c r="O18" s="26"/>
      <c r="P18" s="26"/>
      <c r="Q18" s="26"/>
      <c r="R18" s="26"/>
      <c r="S18" s="26"/>
      <c r="T18" s="26"/>
      <c r="U18" s="26"/>
      <c r="V18" s="26"/>
    </row>
    <row r="19" spans="1:22" ht="15" customHeight="1" x14ac:dyDescent="0.25">
      <c r="A19" s="434" t="s">
        <v>150</v>
      </c>
      <c r="B19" s="435"/>
      <c r="C19" s="55">
        <f>B8*0.15</f>
        <v>0</v>
      </c>
      <c r="D19" s="56" t="e">
        <f ca="1">B8*B35</f>
        <v>#N/A</v>
      </c>
      <c r="E19" s="57" t="e">
        <f ca="1">MIN(D19,C19)</f>
        <v>#N/A</v>
      </c>
      <c r="J19" s="8">
        <v>231250</v>
      </c>
      <c r="K19" s="9">
        <v>0.35</v>
      </c>
      <c r="L19" s="10">
        <f ca="1">IFERROR(ROUND((Single2[[#This Row],[From]]-OFFSET(Single2[[#This Row],[From]],-1,0))*OFFSET(Single2[[#This Row],[Cumulative]],-1,-1),2)+OFFSET(Single2[[#This Row],[Cumulative]],-1,0),0)</f>
        <v>52832</v>
      </c>
      <c r="M19" s="10"/>
      <c r="O19" s="27" t="s">
        <v>151</v>
      </c>
      <c r="P19" s="27"/>
      <c r="Q19" s="27"/>
      <c r="R19" s="27"/>
      <c r="S19" s="29" t="e">
        <f ca="1">E33</f>
        <v>#N/A</v>
      </c>
      <c r="T19" s="26"/>
      <c r="U19" s="26"/>
      <c r="V19" s="26"/>
    </row>
    <row r="20" spans="1:22" ht="15" customHeight="1" x14ac:dyDescent="0.25">
      <c r="A20" s="6"/>
      <c r="B20" s="11"/>
      <c r="C20" s="33">
        <f>B10*0.124</f>
        <v>0</v>
      </c>
      <c r="D20" s="34">
        <f>160200*0.124</f>
        <v>19864.8</v>
      </c>
      <c r="E20" s="15"/>
      <c r="J20" s="8">
        <v>578125</v>
      </c>
      <c r="K20" s="14">
        <v>0.37</v>
      </c>
      <c r="L20" s="10">
        <f ca="1">IFERROR(ROUND((Single2[[#This Row],[From]]-OFFSET(Single2[[#This Row],[From]],-1,0))*OFFSET(Single2[[#This Row],[Cumulative]],-1,-1),2)+OFFSET(Single2[[#This Row],[Cumulative]],-1,0),0)</f>
        <v>174238.25</v>
      </c>
      <c r="M20" s="10"/>
      <c r="O20" s="26"/>
      <c r="P20" s="26"/>
      <c r="Q20" s="26"/>
      <c r="R20" s="26"/>
      <c r="S20" s="26"/>
      <c r="T20" s="26"/>
      <c r="U20" s="26"/>
      <c r="V20" s="26"/>
    </row>
    <row r="21" spans="1:22" ht="15" customHeight="1" x14ac:dyDescent="0.25">
      <c r="A21" s="434" t="s">
        <v>152</v>
      </c>
      <c r="B21" s="435"/>
      <c r="C21" s="58">
        <f>MIN(C20,D20)</f>
        <v>0</v>
      </c>
      <c r="D21" s="59">
        <f>B10*0.029</f>
        <v>0</v>
      </c>
      <c r="E21" s="57">
        <f>D21+C21</f>
        <v>0</v>
      </c>
      <c r="M21" s="10"/>
      <c r="O21" s="27" t="s">
        <v>153</v>
      </c>
      <c r="P21" s="26"/>
      <c r="Q21" s="26"/>
      <c r="R21" s="26"/>
      <c r="S21" s="26"/>
      <c r="T21" s="26"/>
      <c r="U21" s="26"/>
      <c r="V21" s="26"/>
    </row>
    <row r="22" spans="1:22" x14ac:dyDescent="0.25">
      <c r="A22" s="6"/>
      <c r="B22" s="6"/>
      <c r="C22" s="6"/>
      <c r="D22" s="6"/>
      <c r="E22" s="16"/>
      <c r="M22" s="10"/>
      <c r="O22" s="26"/>
      <c r="P22" s="26"/>
      <c r="Q22" s="26"/>
      <c r="R22" s="26"/>
      <c r="S22" s="26"/>
      <c r="T22" s="26"/>
      <c r="U22" s="26"/>
      <c r="V22" s="26"/>
    </row>
    <row r="23" spans="1:22" ht="15" customHeight="1" x14ac:dyDescent="0.25">
      <c r="A23" s="434" t="s">
        <v>154</v>
      </c>
      <c r="B23" s="435"/>
      <c r="C23" s="35"/>
      <c r="D23" s="55">
        <f>(E8+E7+E6+E5)*0.038</f>
        <v>0</v>
      </c>
      <c r="E23" s="57">
        <f>IF(E17 &gt; 250000, D23, 0)</f>
        <v>0</v>
      </c>
      <c r="I23" s="3" t="s">
        <v>112</v>
      </c>
      <c r="M23" s="10"/>
      <c r="P23" s="27" t="s">
        <v>155</v>
      </c>
      <c r="T23" s="26"/>
      <c r="U23" s="26"/>
      <c r="V23" s="26"/>
    </row>
    <row r="24" spans="1:22" ht="15.75" x14ac:dyDescent="0.25">
      <c r="A24" s="12"/>
      <c r="B24" s="12"/>
      <c r="C24" s="12"/>
      <c r="D24" s="12"/>
      <c r="E24" s="17"/>
      <c r="M24" s="10"/>
      <c r="P24" s="27" t="s">
        <v>16</v>
      </c>
      <c r="T24" s="26"/>
      <c r="U24" s="26"/>
      <c r="V24" s="26"/>
    </row>
    <row r="25" spans="1:22" ht="15.75" x14ac:dyDescent="0.25">
      <c r="A25" s="443" t="s">
        <v>156</v>
      </c>
      <c r="B25" s="444"/>
      <c r="C25" s="445"/>
      <c r="D25" s="446"/>
      <c r="E25" s="60" t="e">
        <f ca="1">K7+E19+E21+E23</f>
        <v>#N/A</v>
      </c>
      <c r="J25" s="51" t="s">
        <v>142</v>
      </c>
      <c r="K25" s="51" t="s">
        <v>143</v>
      </c>
      <c r="L25" s="51" t="s">
        <v>144</v>
      </c>
      <c r="P25" s="27" t="s">
        <v>157</v>
      </c>
      <c r="T25" s="26"/>
      <c r="U25" s="26"/>
      <c r="V25" s="26"/>
    </row>
    <row r="26" spans="1:22" ht="15.75" x14ac:dyDescent="0.25">
      <c r="A26" s="12"/>
      <c r="B26" s="12"/>
      <c r="C26" s="12"/>
      <c r="D26" s="12"/>
      <c r="E26" s="17"/>
      <c r="J26" s="8">
        <v>0</v>
      </c>
      <c r="K26" s="9">
        <v>0.1</v>
      </c>
      <c r="L26">
        <f ca="1">IFERROR(ROUND((MFJ_3[[#This Row],[From]]-OFFSET(MFJ_3[[#This Row],[From]],-1,0))*OFFSET(MFJ_3[[#This Row],[Cumulative]],-1,-1),2)+OFFSET(MFJ_3[[#This Row],[Cumulative]],-1,0),0)</f>
        <v>0</v>
      </c>
      <c r="O26" s="27" t="s">
        <v>16</v>
      </c>
      <c r="P26" s="26"/>
      <c r="Q26" s="26"/>
      <c r="R26" s="26"/>
      <c r="S26" s="26"/>
      <c r="T26" s="26"/>
      <c r="U26" s="26"/>
      <c r="V26" s="26"/>
    </row>
    <row r="27" spans="1:22" ht="15" customHeight="1" x14ac:dyDescent="0.25">
      <c r="A27" s="434" t="s">
        <v>158</v>
      </c>
      <c r="B27" s="435"/>
      <c r="C27" s="435"/>
      <c r="D27" s="449"/>
      <c r="E27" s="57">
        <f>C11</f>
        <v>0</v>
      </c>
      <c r="J27" s="8">
        <v>22000</v>
      </c>
      <c r="K27" s="9">
        <v>0.12</v>
      </c>
      <c r="L27" s="10">
        <f ca="1">IFERROR(ROUND((MFJ_3[[#This Row],[From]]-OFFSET(MFJ_3[[#This Row],[From]],-1,0))*OFFSET(MFJ_3[[#This Row],[Cumulative]],-1,-1),2)+OFFSET(MFJ_3[[#This Row],[Cumulative]],-1,0),0)</f>
        <v>2200</v>
      </c>
      <c r="O27" s="26"/>
      <c r="P27" s="27" t="s">
        <v>159</v>
      </c>
      <c r="Q27" s="26"/>
      <c r="R27" s="26"/>
      <c r="S27" s="26"/>
      <c r="T27" s="26"/>
      <c r="U27" s="26"/>
      <c r="V27" s="26"/>
    </row>
    <row r="28" spans="1:22" ht="15.75" x14ac:dyDescent="0.25">
      <c r="A28" s="12"/>
      <c r="B28" s="12"/>
      <c r="C28" s="12"/>
      <c r="D28" s="12"/>
      <c r="E28" s="13"/>
      <c r="J28" s="8">
        <v>89450</v>
      </c>
      <c r="K28" s="9">
        <v>0.22</v>
      </c>
      <c r="L28" s="10">
        <f ca="1">IFERROR(ROUND((MFJ_3[[#This Row],[From]]-OFFSET(MFJ_3[[#This Row],[From]],-1,0))*OFFSET(MFJ_3[[#This Row],[Cumulative]],-1,-1),2)+OFFSET(MFJ_3[[#This Row],[Cumulative]],-1,0),0)</f>
        <v>10294</v>
      </c>
      <c r="O28" s="26"/>
      <c r="Q28" s="27"/>
      <c r="R28" s="27"/>
      <c r="S28" s="26"/>
      <c r="T28" s="26"/>
      <c r="U28" s="26"/>
      <c r="V28" s="26"/>
    </row>
    <row r="29" spans="1:22" ht="15" customHeight="1" x14ac:dyDescent="0.25">
      <c r="A29" s="434" t="s">
        <v>160</v>
      </c>
      <c r="B29" s="435"/>
      <c r="C29" s="435"/>
      <c r="D29" s="449"/>
      <c r="E29" s="61">
        <v>0</v>
      </c>
      <c r="J29" s="8">
        <v>190750</v>
      </c>
      <c r="K29" s="9">
        <v>0.24</v>
      </c>
      <c r="L29" s="10">
        <f ca="1">IFERROR(ROUND((MFJ_3[[#This Row],[From]]-OFFSET(MFJ_3[[#This Row],[From]],-1,0))*OFFSET(MFJ_3[[#This Row],[Cumulative]],-1,-1),2)+OFFSET(MFJ_3[[#This Row],[Cumulative]],-1,0),0)</f>
        <v>32580</v>
      </c>
      <c r="M29" s="20"/>
      <c r="O29" s="430" t="s">
        <v>161</v>
      </c>
      <c r="P29" s="431"/>
      <c r="Q29" s="431"/>
      <c r="R29" s="431"/>
      <c r="S29" s="431"/>
      <c r="T29" s="431"/>
      <c r="U29" s="431"/>
      <c r="V29" s="26"/>
    </row>
    <row r="30" spans="1:22" ht="16.5" thickBot="1" x14ac:dyDescent="0.3">
      <c r="A30" s="12"/>
      <c r="B30" s="12"/>
      <c r="C30" s="12"/>
      <c r="D30" s="12"/>
      <c r="E30" s="12"/>
      <c r="J30" s="8">
        <v>364200</v>
      </c>
      <c r="K30" s="9">
        <v>0.32</v>
      </c>
      <c r="L30" s="10">
        <f ca="1">IFERROR(ROUND((MFJ_3[[#This Row],[From]]-OFFSET(MFJ_3[[#This Row],[From]],-1,0))*OFFSET(MFJ_3[[#This Row],[Cumulative]],-1,-1),2)+OFFSET(MFJ_3[[#This Row],[Cumulative]],-1,0),0)</f>
        <v>74208</v>
      </c>
      <c r="O30" s="26"/>
      <c r="P30" s="27" t="s">
        <v>16</v>
      </c>
      <c r="Q30" s="27"/>
      <c r="R30" s="27"/>
      <c r="S30" s="26"/>
      <c r="T30" s="26"/>
      <c r="U30" s="26"/>
      <c r="V30" s="26"/>
    </row>
    <row r="31" spans="1:22" ht="15" customHeight="1" thickTop="1" x14ac:dyDescent="0.25">
      <c r="A31" s="432" t="s">
        <v>162</v>
      </c>
      <c r="B31" s="433"/>
      <c r="C31" s="433"/>
      <c r="D31" s="24" t="e">
        <f ca="1">E25-E27-E29</f>
        <v>#N/A</v>
      </c>
      <c r="E31" s="5" t="e">
        <f ca="1">IF(D31 &gt; 0, D31, 0)</f>
        <v>#N/A</v>
      </c>
      <c r="J31" s="8">
        <v>462500</v>
      </c>
      <c r="K31" s="9">
        <v>0.35</v>
      </c>
      <c r="L31" s="10">
        <f ca="1">IFERROR(ROUND((MFJ_3[[#This Row],[From]]-OFFSET(MFJ_3[[#This Row],[From]],-1,0))*OFFSET(MFJ_3[[#This Row],[Cumulative]],-1,-1),2)+OFFSET(MFJ_3[[#This Row],[Cumulative]],-1,0),0)</f>
        <v>105664</v>
      </c>
      <c r="M31" s="10"/>
      <c r="O31" s="26"/>
      <c r="Q31" s="27"/>
      <c r="R31" s="26"/>
      <c r="S31" s="26"/>
      <c r="T31" s="26"/>
      <c r="U31" s="26"/>
      <c r="V31" s="26"/>
    </row>
    <row r="32" spans="1:22" ht="15.75" thickBot="1" x14ac:dyDescent="0.3">
      <c r="J32" s="8">
        <v>693750</v>
      </c>
      <c r="K32" s="14">
        <v>0.37</v>
      </c>
      <c r="L32" s="10">
        <f ca="1">IFERROR(ROUND((MFJ_3[[#This Row],[From]]-OFFSET(MFJ_3[[#This Row],[From]],-1,0))*OFFSET(MFJ_3[[#This Row],[Cumulative]],-1,-1),2)+OFFSET(MFJ_3[[#This Row],[Cumulative]],-1,0),0)</f>
        <v>186601.5</v>
      </c>
      <c r="M32" s="10"/>
      <c r="O32" s="26" t="s">
        <v>163</v>
      </c>
      <c r="P32" s="26"/>
      <c r="Q32" s="26"/>
      <c r="R32" s="26"/>
      <c r="S32" s="26"/>
      <c r="T32" s="26"/>
      <c r="U32" s="26"/>
      <c r="V32" s="26"/>
    </row>
    <row r="33" spans="1:22" ht="15.75" thickTop="1" x14ac:dyDescent="0.25">
      <c r="A33" s="418" t="s">
        <v>164</v>
      </c>
      <c r="B33" s="419"/>
      <c r="C33" s="419"/>
      <c r="D33" s="420"/>
      <c r="E33" s="19" t="e">
        <f ca="1">E31*1.1</f>
        <v>#N/A</v>
      </c>
      <c r="M33" s="10"/>
      <c r="O33" s="26" t="s">
        <v>165</v>
      </c>
      <c r="V33" s="26"/>
    </row>
    <row r="34" spans="1:22" x14ac:dyDescent="0.25">
      <c r="I34" s="3" t="s">
        <v>166</v>
      </c>
      <c r="M34" s="10"/>
    </row>
    <row r="35" spans="1:22" x14ac:dyDescent="0.25">
      <c r="A35" s="62" t="s">
        <v>133</v>
      </c>
      <c r="B35" s="63" t="e">
        <f ca="1">K8</f>
        <v>#N/A</v>
      </c>
      <c r="C35" s="447" t="s">
        <v>167</v>
      </c>
      <c r="D35" s="448"/>
      <c r="E35" s="63" t="e">
        <f>E23/E11</f>
        <v>#DIV/0!</v>
      </c>
      <c r="M35" s="10"/>
      <c r="P35" s="30"/>
      <c r="Q35" s="30"/>
      <c r="R35" s="30"/>
    </row>
    <row r="36" spans="1:22" x14ac:dyDescent="0.25">
      <c r="A36" s="25"/>
      <c r="B36" s="25"/>
      <c r="C36" s="25"/>
      <c r="D36" s="25"/>
      <c r="E36" s="25"/>
      <c r="J36" s="51" t="s">
        <v>142</v>
      </c>
      <c r="K36" s="51" t="s">
        <v>143</v>
      </c>
      <c r="L36" s="51" t="s">
        <v>144</v>
      </c>
      <c r="M36" s="10"/>
      <c r="P36" s="30"/>
      <c r="Q36" s="30"/>
      <c r="R36" s="30"/>
    </row>
    <row r="37" spans="1:22" x14ac:dyDescent="0.25">
      <c r="A37" s="25"/>
      <c r="B37" s="25"/>
      <c r="C37" s="25"/>
      <c r="D37" s="25"/>
      <c r="E37" s="25"/>
      <c r="J37" s="8">
        <v>0</v>
      </c>
      <c r="K37" s="9">
        <v>0.1</v>
      </c>
      <c r="L37">
        <f ca="1">IFERROR(ROUND((MFS_4[[#This Row],[From]]-OFFSET(MFS_4[[#This Row],[From]],-1,0))*OFFSET(MFS_4[[#This Row],[Cumulative]],-1,-1),2)+OFFSET(MFS_4[[#This Row],[Cumulative]],-1,0),0)</f>
        <v>0</v>
      </c>
      <c r="O37" s="30" t="s">
        <v>168</v>
      </c>
      <c r="P37" s="30"/>
      <c r="Q37" s="30"/>
    </row>
    <row r="38" spans="1:22" x14ac:dyDescent="0.25">
      <c r="A38" s="25"/>
      <c r="B38" s="25"/>
      <c r="C38" s="25"/>
      <c r="D38" s="25"/>
      <c r="E38" s="25"/>
      <c r="J38" s="8">
        <v>11000</v>
      </c>
      <c r="K38" s="9">
        <v>0.12</v>
      </c>
      <c r="L38" s="10">
        <f ca="1">IFERROR(ROUND((MFS_4[[#This Row],[From]]-OFFSET(MFS_4[[#This Row],[From]],-1,0))*OFFSET(MFS_4[[#This Row],[Cumulative]],-1,-1),2)+OFFSET(MFS_4[[#This Row],[Cumulative]],-1,0),0)</f>
        <v>1100</v>
      </c>
      <c r="O38" s="30" t="s">
        <v>169</v>
      </c>
      <c r="P38" s="30"/>
      <c r="Q38" s="30"/>
    </row>
    <row r="39" spans="1:22" x14ac:dyDescent="0.25">
      <c r="A39" s="25"/>
      <c r="B39" s="25"/>
      <c r="C39" s="25"/>
      <c r="D39" s="25"/>
      <c r="E39" s="25"/>
      <c r="J39" s="8">
        <v>44725</v>
      </c>
      <c r="K39" s="9">
        <v>0.22</v>
      </c>
      <c r="L39" s="10">
        <f ca="1">IFERROR(ROUND((MFS_4[[#This Row],[From]]-OFFSET(MFS_4[[#This Row],[From]],-1,0))*OFFSET(MFS_4[[#This Row],[Cumulative]],-1,-1),2)+OFFSET(MFS_4[[#This Row],[Cumulative]],-1,0),0)</f>
        <v>5147</v>
      </c>
      <c r="O39" s="30" t="s">
        <v>170</v>
      </c>
      <c r="P39" s="30"/>
      <c r="Q39" s="30"/>
    </row>
    <row r="40" spans="1:22" x14ac:dyDescent="0.25">
      <c r="A40" s="25"/>
      <c r="B40" s="25"/>
      <c r="C40" s="25"/>
      <c r="D40" s="25"/>
      <c r="E40" s="25"/>
      <c r="J40" s="8">
        <v>95375</v>
      </c>
      <c r="K40" s="9">
        <v>0.24</v>
      </c>
      <c r="L40" s="10">
        <f ca="1">IFERROR(ROUND((MFS_4[[#This Row],[From]]-OFFSET(MFS_4[[#This Row],[From]],-1,0))*OFFSET(MFS_4[[#This Row],[Cumulative]],-1,-1),2)+OFFSET(MFS_4[[#This Row],[Cumulative]],-1,0),0)</f>
        <v>16290</v>
      </c>
      <c r="M40" s="20"/>
      <c r="O40" s="30" t="s">
        <v>171</v>
      </c>
    </row>
    <row r="41" spans="1:22" x14ac:dyDescent="0.25">
      <c r="A41" s="25"/>
      <c r="B41" s="25"/>
      <c r="C41" s="25"/>
      <c r="D41" s="25"/>
      <c r="E41" s="25"/>
      <c r="J41" s="8">
        <v>182100</v>
      </c>
      <c r="K41" s="9">
        <v>0.32</v>
      </c>
      <c r="L41" s="10">
        <f ca="1">IFERROR(ROUND((MFS_4[[#This Row],[From]]-OFFSET(MFS_4[[#This Row],[From]],-1,0))*OFFSET(MFS_4[[#This Row],[Cumulative]],-1,-1),2)+OFFSET(MFS_4[[#This Row],[Cumulative]],-1,0),0)</f>
        <v>37104</v>
      </c>
      <c r="O41" s="30" t="s">
        <v>172</v>
      </c>
    </row>
    <row r="42" spans="1:22" x14ac:dyDescent="0.25">
      <c r="A42" s="25"/>
      <c r="B42" s="25"/>
      <c r="C42" s="25"/>
      <c r="D42" s="25"/>
      <c r="E42" s="25"/>
      <c r="J42" s="8">
        <v>231250</v>
      </c>
      <c r="K42" s="9">
        <v>0.35</v>
      </c>
      <c r="L42" s="10">
        <f ca="1">IFERROR(ROUND((MFS_4[[#This Row],[From]]-OFFSET(MFS_4[[#This Row],[From]],-1,0))*OFFSET(MFS_4[[#This Row],[Cumulative]],-1,-1),2)+OFFSET(MFS_4[[#This Row],[Cumulative]],-1,0),0)</f>
        <v>52832</v>
      </c>
      <c r="M42" s="10"/>
    </row>
    <row r="43" spans="1:22" x14ac:dyDescent="0.25">
      <c r="A43" s="25"/>
      <c r="B43" s="25"/>
      <c r="C43" s="25"/>
      <c r="D43" s="25"/>
      <c r="E43" s="25"/>
      <c r="J43" s="8">
        <v>346875</v>
      </c>
      <c r="K43" s="14">
        <v>0.37</v>
      </c>
      <c r="L43" s="10">
        <f ca="1">IFERROR(ROUND((MFS_4[[#This Row],[From]]-OFFSET(MFS_4[[#This Row],[From]],-1,0))*OFFSET(MFS_4[[#This Row],[Cumulative]],-1,-1),2)+OFFSET(MFS_4[[#This Row],[Cumulative]],-1,0),0)</f>
        <v>93300.75</v>
      </c>
      <c r="M43" s="10"/>
    </row>
    <row r="44" spans="1:22" x14ac:dyDescent="0.25">
      <c r="A44" s="25"/>
      <c r="B44" s="25"/>
      <c r="C44" s="25"/>
      <c r="D44" s="25"/>
      <c r="E44" s="25"/>
      <c r="M44" s="10"/>
    </row>
    <row r="45" spans="1:22" x14ac:dyDescent="0.25">
      <c r="A45" s="25"/>
      <c r="B45" s="25"/>
      <c r="C45" s="25"/>
      <c r="D45" s="25"/>
      <c r="E45" s="25"/>
      <c r="I45" s="3" t="s">
        <v>128</v>
      </c>
      <c r="M45" s="10"/>
    </row>
    <row r="46" spans="1:22" x14ac:dyDescent="0.25">
      <c r="M46" s="10"/>
    </row>
    <row r="47" spans="1:22" x14ac:dyDescent="0.25">
      <c r="J47" s="51" t="s">
        <v>142</v>
      </c>
      <c r="K47" s="51" t="s">
        <v>143</v>
      </c>
      <c r="L47" s="51" t="s">
        <v>144</v>
      </c>
      <c r="M47" s="10"/>
    </row>
    <row r="48" spans="1:22" x14ac:dyDescent="0.25">
      <c r="J48" s="8">
        <v>0</v>
      </c>
      <c r="K48" s="9">
        <v>0.1</v>
      </c>
      <c r="L48">
        <f ca="1">IFERROR(ROUND((HH_5[[#This Row],[From]]-OFFSET(HH_5[[#This Row],[From]],-1,0))*OFFSET(HH_5[[#This Row],[Cumulative]],-1,-1),2)+OFFSET(HH_5[[#This Row],[Cumulative]],-1,0),0)</f>
        <v>0</v>
      </c>
    </row>
    <row r="49" spans="10:13" x14ac:dyDescent="0.25">
      <c r="J49" s="8">
        <v>15700</v>
      </c>
      <c r="K49" s="9">
        <v>0.12</v>
      </c>
      <c r="L49" s="10">
        <f ca="1">IFERROR(ROUND((HH_5[[#This Row],[From]]-OFFSET(HH_5[[#This Row],[From]],-1,0))*OFFSET(HH_5[[#This Row],[Cumulative]],-1,-1),2)+OFFSET(HH_5[[#This Row],[Cumulative]],-1,0),0)</f>
        <v>1570</v>
      </c>
    </row>
    <row r="50" spans="10:13" x14ac:dyDescent="0.25">
      <c r="J50" s="8">
        <v>59850</v>
      </c>
      <c r="K50" s="9">
        <v>0.22</v>
      </c>
      <c r="L50" s="10">
        <f ca="1">IFERROR(ROUND((HH_5[[#This Row],[From]]-OFFSET(HH_5[[#This Row],[From]],-1,0))*OFFSET(HH_5[[#This Row],[Cumulative]],-1,-1),2)+OFFSET(HH_5[[#This Row],[Cumulative]],-1,0),0)</f>
        <v>6868</v>
      </c>
    </row>
    <row r="51" spans="10:13" x14ac:dyDescent="0.25">
      <c r="J51" s="8">
        <v>95350</v>
      </c>
      <c r="K51" s="9">
        <v>0.24</v>
      </c>
      <c r="L51" s="10">
        <f ca="1">IFERROR(ROUND((HH_5[[#This Row],[From]]-OFFSET(HH_5[[#This Row],[From]],-1,0))*OFFSET(HH_5[[#This Row],[Cumulative]],-1,-1),2)+OFFSET(HH_5[[#This Row],[Cumulative]],-1,0),0)</f>
        <v>14678</v>
      </c>
      <c r="M51" s="20"/>
    </row>
    <row r="52" spans="10:13" x14ac:dyDescent="0.25">
      <c r="J52" s="8">
        <v>182100</v>
      </c>
      <c r="K52" s="9">
        <v>0.32</v>
      </c>
      <c r="L52" s="10">
        <f ca="1">IFERROR(ROUND((HH_5[[#This Row],[From]]-OFFSET(HH_5[[#This Row],[From]],-1,0))*OFFSET(HH_5[[#This Row],[Cumulative]],-1,-1),2)+OFFSET(HH_5[[#This Row],[Cumulative]],-1,0),0)</f>
        <v>35498</v>
      </c>
    </row>
    <row r="53" spans="10:13" x14ac:dyDescent="0.25">
      <c r="J53" s="8">
        <v>231250</v>
      </c>
      <c r="K53" s="9">
        <v>0.35</v>
      </c>
      <c r="L53" s="10">
        <f ca="1">IFERROR(ROUND((HH_5[[#This Row],[From]]-OFFSET(HH_5[[#This Row],[From]],-1,0))*OFFSET(HH_5[[#This Row],[Cumulative]],-1,-1),2)+OFFSET(HH_5[[#This Row],[Cumulative]],-1,0),0)</f>
        <v>51226</v>
      </c>
      <c r="M53" s="10"/>
    </row>
    <row r="54" spans="10:13" x14ac:dyDescent="0.25">
      <c r="J54" s="8">
        <v>578100</v>
      </c>
      <c r="K54" s="14">
        <v>0.37</v>
      </c>
      <c r="L54" s="10">
        <f ca="1">IFERROR(ROUND((HH_5[[#This Row],[From]]-OFFSET(HH_5[[#This Row],[From]],-1,0))*OFFSET(HH_5[[#This Row],[Cumulative]],-1,-1),2)+OFFSET(HH_5[[#This Row],[Cumulative]],-1,0),0)</f>
        <v>172623.5</v>
      </c>
      <c r="M54" s="10"/>
    </row>
    <row r="55" spans="10:13" x14ac:dyDescent="0.25">
      <c r="K55" s="8"/>
      <c r="L55" s="9"/>
      <c r="M55" s="10"/>
    </row>
    <row r="56" spans="10:13" x14ac:dyDescent="0.25">
      <c r="K56" s="8"/>
      <c r="L56" s="9"/>
      <c r="M56" s="10"/>
    </row>
    <row r="57" spans="10:13" x14ac:dyDescent="0.25">
      <c r="K57" s="8"/>
      <c r="L57" s="9"/>
      <c r="M57" s="10"/>
    </row>
    <row r="58" spans="10:13" x14ac:dyDescent="0.25">
      <c r="K58" s="8"/>
      <c r="L58" s="14"/>
      <c r="M58" s="10"/>
    </row>
    <row r="60" spans="10:13" x14ac:dyDescent="0.25">
      <c r="J60" t="s">
        <v>139</v>
      </c>
      <c r="K60">
        <v>13850</v>
      </c>
    </row>
    <row r="61" spans="10:13" x14ac:dyDescent="0.25">
      <c r="J61" t="s">
        <v>112</v>
      </c>
      <c r="K61">
        <v>27700</v>
      </c>
    </row>
    <row r="62" spans="10:13" x14ac:dyDescent="0.25">
      <c r="J62" t="s">
        <v>166</v>
      </c>
      <c r="K62">
        <v>13850</v>
      </c>
    </row>
    <row r="63" spans="10:13" x14ac:dyDescent="0.25">
      <c r="J63" t="s">
        <v>173</v>
      </c>
      <c r="K63">
        <v>20800</v>
      </c>
    </row>
  </sheetData>
  <mergeCells count="21">
    <mergeCell ref="A31:C31"/>
    <mergeCell ref="A33:D33"/>
    <mergeCell ref="C35:D35"/>
    <mergeCell ref="A27:D27"/>
    <mergeCell ref="A29:D29"/>
    <mergeCell ref="O29:U29"/>
    <mergeCell ref="A13:D13"/>
    <mergeCell ref="P13:R13"/>
    <mergeCell ref="A15:C15"/>
    <mergeCell ref="A17:D17"/>
    <mergeCell ref="P17:R17"/>
    <mergeCell ref="A21:B21"/>
    <mergeCell ref="A23:B23"/>
    <mergeCell ref="A25:D25"/>
    <mergeCell ref="P11:R11"/>
    <mergeCell ref="A19:B19"/>
    <mergeCell ref="A1:B1"/>
    <mergeCell ref="C1:D1"/>
    <mergeCell ref="O1:W1"/>
    <mergeCell ref="O3:V3"/>
    <mergeCell ref="O5:V5"/>
  </mergeCells>
  <dataValidations count="2">
    <dataValidation type="list" allowBlank="1" showInputMessage="1" showErrorMessage="1" prompt="Single: Single_x000a_MFJ: Married Filing Jointly_x000a_MFS: Married Filing Separately_x000a_HH: Head of Household" sqref="E1" xr:uid="{3DCAF8E3-F5C6-4DF2-86F2-28DC4D2A1CF5}">
      <formula1>"Single, MFJ, MFS, HH"</formula1>
    </dataValidation>
    <dataValidation type="list" allowBlank="1" showInputMessage="1" showErrorMessage="1" sqref="K6" xr:uid="{AE334346-9A8D-4038-A6D6-1885E38A2287}">
      <formula1>"Single, MFJ, MFS, HH"</formula1>
    </dataValidation>
  </dataValidations>
  <hyperlinks>
    <hyperlink ref="O3" r:id="rId1" display="https://directpay.irs.gov/directpay/payment" xr:uid="{1B3CDF5B-BC30-4994-ACFF-668C144F6142}"/>
  </hyperlinks>
  <pageMargins left="0.25" right="0.25" top="0.75" bottom="0.75" header="0.3" footer="0.3"/>
  <pageSetup orientation="landscape" r:id="rId2"/>
  <drawing r:id="rId3"/>
  <legacyDrawing r:id="rId4"/>
  <tableParts count="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8612-610C-4525-8EF8-6C9B9F7CE5E3}">
  <sheetPr codeName="Sheet3"/>
  <dimension ref="A1:BI63"/>
  <sheetViews>
    <sheetView zoomScaleNormal="100" workbookViewId="0">
      <selection activeCell="O11" sqref="O11"/>
    </sheetView>
  </sheetViews>
  <sheetFormatPr defaultRowHeight="15" x14ac:dyDescent="0.25"/>
  <cols>
    <col min="1" max="1" width="31.42578125" customWidth="1"/>
    <col min="2" max="3" width="24.28515625" customWidth="1"/>
    <col min="4" max="4" width="16.140625" customWidth="1"/>
    <col min="5" max="5" width="19.7109375" customWidth="1"/>
    <col min="6" max="6" width="9.140625" style="25"/>
    <col min="7" max="9" width="9.140625" hidden="1" customWidth="1"/>
    <col min="10" max="10" width="24.85546875" hidden="1" customWidth="1"/>
    <col min="11" max="11" width="16.7109375" hidden="1" customWidth="1"/>
    <col min="12" max="12" width="12.42578125" hidden="1" customWidth="1"/>
    <col min="13" max="13" width="14.28515625" hidden="1" customWidth="1"/>
    <col min="14" max="14" width="12.85546875" hidden="1" customWidth="1"/>
    <col min="15" max="16" width="9.140625" style="25"/>
    <col min="17" max="17" width="9.140625" style="25" customWidth="1"/>
    <col min="18" max="61" width="9.140625" style="25"/>
  </cols>
  <sheetData>
    <row r="1" spans="1:23" ht="23.25" x14ac:dyDescent="0.35">
      <c r="A1" s="401" t="s">
        <v>110</v>
      </c>
      <c r="B1" s="402"/>
      <c r="C1" s="403" t="s">
        <v>174</v>
      </c>
      <c r="D1" s="404"/>
      <c r="E1" s="18" t="s">
        <v>166</v>
      </c>
      <c r="J1" s="1"/>
      <c r="O1" s="405" t="s">
        <v>113</v>
      </c>
      <c r="P1" s="406"/>
      <c r="Q1" s="406"/>
      <c r="R1" s="406"/>
      <c r="S1" s="406"/>
      <c r="T1" s="406"/>
      <c r="U1" s="406"/>
      <c r="V1" s="406"/>
      <c r="W1" s="406"/>
    </row>
    <row r="2" spans="1:23" ht="28.5" x14ac:dyDescent="0.3">
      <c r="A2" s="37" t="s">
        <v>114</v>
      </c>
      <c r="B2" s="37" t="s">
        <v>115</v>
      </c>
      <c r="C2" s="37" t="s">
        <v>175</v>
      </c>
      <c r="D2" s="37" t="s">
        <v>176</v>
      </c>
      <c r="E2" s="37" t="s">
        <v>118</v>
      </c>
      <c r="J2" s="2"/>
    </row>
    <row r="3" spans="1:23" x14ac:dyDescent="0.25">
      <c r="A3" s="37" t="s">
        <v>119</v>
      </c>
      <c r="B3" s="38">
        <v>0</v>
      </c>
      <c r="C3" s="38">
        <v>0</v>
      </c>
      <c r="D3" s="39">
        <v>0</v>
      </c>
      <c r="E3" s="40">
        <f>B3-D3</f>
        <v>0</v>
      </c>
      <c r="J3" t="s">
        <v>120</v>
      </c>
      <c r="O3" s="407" t="s">
        <v>121</v>
      </c>
      <c r="P3" s="408"/>
      <c r="Q3" s="408"/>
      <c r="R3" s="408"/>
      <c r="S3" s="408"/>
      <c r="T3" s="408"/>
      <c r="U3" s="408"/>
      <c r="V3" s="408"/>
      <c r="W3" s="26"/>
    </row>
    <row r="4" spans="1:23" x14ac:dyDescent="0.25">
      <c r="A4" s="37" t="s">
        <v>122</v>
      </c>
      <c r="B4" s="38">
        <v>0</v>
      </c>
      <c r="C4" s="38"/>
      <c r="D4" s="39">
        <v>0</v>
      </c>
      <c r="E4" s="40">
        <f>B4-D4</f>
        <v>0</v>
      </c>
      <c r="I4" s="3" t="s">
        <v>123</v>
      </c>
    </row>
    <row r="5" spans="1:23" x14ac:dyDescent="0.25">
      <c r="A5" s="37" t="s">
        <v>95</v>
      </c>
      <c r="B5" s="38">
        <v>0</v>
      </c>
      <c r="C5" s="38"/>
      <c r="D5" s="41"/>
      <c r="E5" s="40">
        <f t="shared" ref="E5:E10" si="0">B5</f>
        <v>0</v>
      </c>
      <c r="J5" t="s">
        <v>124</v>
      </c>
      <c r="K5" s="21">
        <f>E17-E8</f>
        <v>-14600</v>
      </c>
      <c r="O5" s="436" t="s">
        <v>125</v>
      </c>
      <c r="P5" s="408"/>
      <c r="Q5" s="408"/>
      <c r="R5" s="408"/>
      <c r="S5" s="408"/>
      <c r="T5" s="408"/>
      <c r="U5" s="408"/>
      <c r="V5" s="408"/>
    </row>
    <row r="6" spans="1:23" x14ac:dyDescent="0.25">
      <c r="A6" s="37" t="s">
        <v>126</v>
      </c>
      <c r="B6" s="38">
        <v>0</v>
      </c>
      <c r="C6" s="38"/>
      <c r="D6" s="41"/>
      <c r="E6" s="40">
        <f t="shared" si="0"/>
        <v>0</v>
      </c>
      <c r="J6" t="s">
        <v>127</v>
      </c>
      <c r="K6" s="21" t="s">
        <v>128</v>
      </c>
      <c r="O6" s="26"/>
      <c r="P6" s="26"/>
      <c r="Q6" s="26"/>
      <c r="R6" s="26"/>
      <c r="S6" s="26"/>
      <c r="T6" s="26"/>
      <c r="U6" s="26"/>
      <c r="V6" s="26"/>
    </row>
    <row r="7" spans="1:23" ht="15.75" x14ac:dyDescent="0.25">
      <c r="A7" s="42" t="s">
        <v>129</v>
      </c>
      <c r="B7" s="43">
        <v>0</v>
      </c>
      <c r="C7" s="43"/>
      <c r="D7" s="44"/>
      <c r="E7" s="45">
        <f t="shared" si="0"/>
        <v>0</v>
      </c>
      <c r="J7" t="s">
        <v>130</v>
      </c>
      <c r="K7" s="22" t="e">
        <f ca="1">VLOOKUP(K5,INDIRECT(E1),3,TRUE)+((K5-VLOOKUP(K5,INDIRECT(E1),1,TRUE))*VLOOKUP(K5,INDIRECT(E1),2,TRUE))</f>
        <v>#N/A</v>
      </c>
      <c r="O7" s="27" t="s">
        <v>131</v>
      </c>
      <c r="P7" s="26"/>
      <c r="Q7" s="26"/>
      <c r="R7" s="26"/>
      <c r="S7" s="26"/>
      <c r="T7" s="26"/>
      <c r="U7" s="26"/>
      <c r="V7" s="26"/>
    </row>
    <row r="8" spans="1:23" x14ac:dyDescent="0.25">
      <c r="A8" s="42" t="s">
        <v>132</v>
      </c>
      <c r="B8" s="43">
        <v>0</v>
      </c>
      <c r="C8" s="43"/>
      <c r="D8" s="44"/>
      <c r="E8" s="45">
        <f t="shared" si="0"/>
        <v>0</v>
      </c>
      <c r="J8" t="s">
        <v>133</v>
      </c>
      <c r="K8" s="23" t="e">
        <f ca="1">VLOOKUP(K5,INDIRECT(K6),2,TRUE)</f>
        <v>#N/A</v>
      </c>
      <c r="O8" s="26"/>
      <c r="P8" s="26"/>
      <c r="Q8" s="26"/>
      <c r="R8" s="26"/>
      <c r="S8" s="26"/>
      <c r="T8" s="26"/>
      <c r="U8" s="26"/>
      <c r="V8" s="26"/>
    </row>
    <row r="9" spans="1:23" ht="15.75" x14ac:dyDescent="0.25">
      <c r="A9" s="46" t="s">
        <v>177</v>
      </c>
      <c r="B9" s="43">
        <v>0</v>
      </c>
      <c r="C9" s="43"/>
      <c r="D9" s="44"/>
      <c r="E9" s="45">
        <f t="shared" si="0"/>
        <v>0</v>
      </c>
      <c r="J9" t="s">
        <v>135</v>
      </c>
      <c r="K9" s="23" t="e">
        <f ca="1">K7/K5</f>
        <v>#N/A</v>
      </c>
      <c r="O9" s="26"/>
      <c r="P9" s="27" t="s">
        <v>136</v>
      </c>
      <c r="Q9" s="26"/>
      <c r="R9" s="26"/>
      <c r="S9" s="26"/>
      <c r="T9" s="26"/>
      <c r="U9" s="26"/>
      <c r="V9" s="26"/>
    </row>
    <row r="10" spans="1:23" ht="15.75" thickBot="1" x14ac:dyDescent="0.3">
      <c r="A10" s="4" t="s">
        <v>178</v>
      </c>
      <c r="B10" s="47">
        <v>0</v>
      </c>
      <c r="C10" s="47"/>
      <c r="D10" s="48"/>
      <c r="E10" s="49">
        <f t="shared" si="0"/>
        <v>0</v>
      </c>
      <c r="O10" s="26"/>
      <c r="P10" s="26"/>
      <c r="Q10" s="26"/>
      <c r="R10" s="26"/>
      <c r="S10" s="26"/>
      <c r="T10" s="26"/>
      <c r="U10" s="26"/>
      <c r="V10" s="26"/>
    </row>
    <row r="11" spans="1:23" ht="15.75" thickTop="1" x14ac:dyDescent="0.25">
      <c r="A11" s="36" t="s">
        <v>138</v>
      </c>
      <c r="B11" s="5">
        <f t="shared" ref="B11:C11" si="1">SUM(B3:B10)</f>
        <v>0</v>
      </c>
      <c r="C11" s="5">
        <f t="shared" si="1"/>
        <v>0</v>
      </c>
      <c r="D11" s="5">
        <f>SUM(D3:D10)</f>
        <v>0</v>
      </c>
      <c r="E11" s="5">
        <f>SUM(E3:E10)</f>
        <v>0</v>
      </c>
      <c r="I11" s="3" t="s">
        <v>139</v>
      </c>
      <c r="O11" s="26"/>
      <c r="P11" s="409" t="s">
        <v>140</v>
      </c>
      <c r="Q11" s="408"/>
      <c r="R11" s="408"/>
      <c r="S11" s="26"/>
      <c r="T11" s="26"/>
      <c r="U11" s="26"/>
      <c r="V11" s="26"/>
    </row>
    <row r="12" spans="1:23" x14ac:dyDescent="0.25">
      <c r="A12" s="6"/>
      <c r="B12" s="6"/>
      <c r="C12" s="6"/>
      <c r="D12" s="6"/>
      <c r="E12" s="6"/>
      <c r="O12" s="26"/>
      <c r="P12" s="26"/>
      <c r="Q12" s="26"/>
      <c r="R12" s="26"/>
      <c r="S12" s="26"/>
      <c r="T12" s="26"/>
      <c r="U12" s="26"/>
      <c r="V12" s="26"/>
    </row>
    <row r="13" spans="1:23" ht="15" customHeight="1" x14ac:dyDescent="0.25">
      <c r="A13" s="437" t="s">
        <v>141</v>
      </c>
      <c r="B13" s="438"/>
      <c r="C13" s="438"/>
      <c r="D13" s="439"/>
      <c r="E13" s="50">
        <f>IF(E1="Single",14600,IF(E1="MFJ",29200,IF(E1="MFS",14600,IF(E1="HH",21900))))</f>
        <v>14600</v>
      </c>
      <c r="J13" s="51" t="s">
        <v>142</v>
      </c>
      <c r="K13" s="51" t="s">
        <v>143</v>
      </c>
      <c r="L13" s="51" t="s">
        <v>144</v>
      </c>
      <c r="M13" s="20"/>
      <c r="O13" s="26"/>
      <c r="P13" s="409" t="s">
        <v>145</v>
      </c>
      <c r="Q13" s="408"/>
      <c r="R13" s="408"/>
      <c r="S13" s="28">
        <v>2024</v>
      </c>
      <c r="T13" s="26"/>
      <c r="U13" s="26"/>
      <c r="V13" s="26"/>
    </row>
    <row r="14" spans="1:23" x14ac:dyDescent="0.25">
      <c r="A14" s="6"/>
      <c r="B14" s="7"/>
      <c r="C14" s="7"/>
      <c r="D14" s="6"/>
      <c r="E14" s="7"/>
      <c r="J14" s="8">
        <v>0</v>
      </c>
      <c r="K14" s="9">
        <v>0.1</v>
      </c>
      <c r="L14" s="10">
        <f ca="1">IFERROR(ROUND((Single[[#This Row],[From]]-OFFSET(Single[[#This Row],[From]],-1,0))*OFFSET(Single[[#This Row],[Cumulative]],-1,-1),2)+OFFSET(Single[[#This Row],[Cumulative]],-1,0),0)</f>
        <v>0</v>
      </c>
      <c r="M14" s="10"/>
      <c r="O14" s="26"/>
      <c r="P14" s="26"/>
      <c r="Q14" s="26"/>
      <c r="R14" s="26"/>
      <c r="S14" s="26"/>
      <c r="T14" s="26"/>
      <c r="U14" s="26"/>
      <c r="V14" s="26"/>
    </row>
    <row r="15" spans="1:23" ht="15" customHeight="1" x14ac:dyDescent="0.25">
      <c r="A15" s="434" t="s">
        <v>146</v>
      </c>
      <c r="B15" s="435"/>
      <c r="C15" s="435"/>
      <c r="D15" s="52">
        <f>B9*0.2</f>
        <v>0</v>
      </c>
      <c r="E15" s="53">
        <f>IF(E11 &lt; 364200, D15, 0)</f>
        <v>0</v>
      </c>
      <c r="J15" s="8">
        <v>11600</v>
      </c>
      <c r="K15" s="9">
        <v>0.12</v>
      </c>
      <c r="L15" s="10">
        <f ca="1">IFERROR(ROUND((Single[[#This Row],[From]]-OFFSET(Single[[#This Row],[From]],-1,0))*OFFSET(Single[[#This Row],[Cumulative]],-1,-1),2)+OFFSET(Single[[#This Row],[Cumulative]],-1,0),0)</f>
        <v>1160</v>
      </c>
      <c r="M15" s="10"/>
      <c r="O15" s="27" t="s">
        <v>147</v>
      </c>
      <c r="P15" s="26"/>
      <c r="Q15" s="26"/>
      <c r="R15" s="26"/>
      <c r="S15" s="26"/>
      <c r="T15" s="26"/>
      <c r="U15" s="26"/>
      <c r="V15" s="26"/>
    </row>
    <row r="16" spans="1:23" x14ac:dyDescent="0.25">
      <c r="A16" s="6"/>
      <c r="B16" s="7"/>
      <c r="C16" s="7"/>
      <c r="D16" s="6"/>
      <c r="E16" s="7"/>
      <c r="J16" s="8">
        <v>47150</v>
      </c>
      <c r="K16" s="9">
        <v>0.22</v>
      </c>
      <c r="L16" s="10">
        <f ca="1">IFERROR(ROUND((Single[[#This Row],[From]]-OFFSET(Single[[#This Row],[From]],-1,0))*OFFSET(Single[[#This Row],[Cumulative]],-1,-1),2)+OFFSET(Single[[#This Row],[Cumulative]],-1,0),0)</f>
        <v>5426</v>
      </c>
      <c r="M16" s="10"/>
      <c r="O16" s="26"/>
      <c r="P16" s="26"/>
      <c r="Q16" s="26"/>
      <c r="R16" s="26"/>
      <c r="S16" s="26"/>
      <c r="T16" s="26"/>
      <c r="U16" s="26"/>
      <c r="V16" s="26"/>
    </row>
    <row r="17" spans="1:22" ht="15" customHeight="1" x14ac:dyDescent="0.25">
      <c r="A17" s="440" t="s">
        <v>148</v>
      </c>
      <c r="B17" s="441"/>
      <c r="C17" s="441"/>
      <c r="D17" s="442"/>
      <c r="E17" s="54">
        <f>E11-E13-E15</f>
        <v>-14600</v>
      </c>
      <c r="J17" s="8">
        <v>100525</v>
      </c>
      <c r="K17" s="9">
        <v>0.24</v>
      </c>
      <c r="L17" s="10">
        <f ca="1">IFERROR(ROUND((Single[[#This Row],[From]]-OFFSET(Single[[#This Row],[From]],-1,0))*OFFSET(Single[[#This Row],[Cumulative]],-1,-1),2)+OFFSET(Single[[#This Row],[Cumulative]],-1,0),0)</f>
        <v>17168.5</v>
      </c>
      <c r="M17" s="10"/>
      <c r="P17" s="409" t="s">
        <v>149</v>
      </c>
      <c r="Q17" s="408"/>
      <c r="R17" s="408"/>
      <c r="S17" s="26"/>
      <c r="T17" s="26"/>
      <c r="U17" s="26"/>
      <c r="V17" s="26"/>
    </row>
    <row r="18" spans="1:22" x14ac:dyDescent="0.25">
      <c r="A18" s="6"/>
      <c r="B18" s="7"/>
      <c r="C18" s="7"/>
      <c r="D18" s="6"/>
      <c r="E18" s="6"/>
      <c r="J18" s="8">
        <v>191950</v>
      </c>
      <c r="K18" s="9">
        <v>0.32</v>
      </c>
      <c r="L18" s="10">
        <f ca="1">IFERROR(ROUND((Single[[#This Row],[From]]-OFFSET(Single[[#This Row],[From]],-1,0))*OFFSET(Single[[#This Row],[Cumulative]],-1,-1),2)+OFFSET(Single[[#This Row],[Cumulative]],-1,0),0)</f>
        <v>39110.5</v>
      </c>
      <c r="M18" s="10"/>
      <c r="O18" s="26"/>
      <c r="P18" s="26"/>
      <c r="Q18" s="26"/>
      <c r="R18" s="26"/>
      <c r="S18" s="26"/>
      <c r="T18" s="26"/>
      <c r="U18" s="26"/>
      <c r="V18" s="26"/>
    </row>
    <row r="19" spans="1:22" ht="15" customHeight="1" x14ac:dyDescent="0.25">
      <c r="A19" s="434" t="s">
        <v>150</v>
      </c>
      <c r="B19" s="435"/>
      <c r="C19" s="55">
        <f>B8*0.15</f>
        <v>0</v>
      </c>
      <c r="D19" s="56" t="e">
        <f ca="1">B8*B35</f>
        <v>#N/A</v>
      </c>
      <c r="E19" s="57" t="e">
        <f ca="1">MIN(D19,C19)</f>
        <v>#N/A</v>
      </c>
      <c r="J19" s="8">
        <v>243725</v>
      </c>
      <c r="K19" s="9">
        <v>0.35</v>
      </c>
      <c r="L19" s="10">
        <f ca="1">IFERROR(ROUND((Single[[#This Row],[From]]-OFFSET(Single[[#This Row],[From]],-1,0))*OFFSET(Single[[#This Row],[Cumulative]],-1,-1),2)+OFFSET(Single[[#This Row],[Cumulative]],-1,0),0)</f>
        <v>55678.5</v>
      </c>
      <c r="M19" s="10"/>
      <c r="O19" s="27" t="s">
        <v>151</v>
      </c>
      <c r="P19" s="27"/>
      <c r="Q19" s="27"/>
      <c r="R19" s="27"/>
      <c r="S19" s="29" t="e">
        <f ca="1">E33</f>
        <v>#N/A</v>
      </c>
      <c r="T19" s="26"/>
      <c r="U19" s="26"/>
      <c r="V19" s="26"/>
    </row>
    <row r="20" spans="1:22" ht="15" customHeight="1" x14ac:dyDescent="0.25">
      <c r="A20" s="6"/>
      <c r="B20" s="11"/>
      <c r="C20" s="11"/>
      <c r="D20" s="11"/>
      <c r="E20" s="15"/>
      <c r="J20" s="8">
        <v>609350</v>
      </c>
      <c r="K20" s="14">
        <v>0.37</v>
      </c>
      <c r="L20" s="10">
        <f ca="1">IFERROR(ROUND((Single[[#This Row],[From]]-OFFSET(Single[[#This Row],[From]],-1,0))*OFFSET(Single[[#This Row],[Cumulative]],-1,-1),2)+OFFSET(Single[[#This Row],[Cumulative]],-1,0),0)</f>
        <v>183647.25</v>
      </c>
      <c r="M20" s="10"/>
      <c r="O20" s="26"/>
      <c r="P20" s="26"/>
      <c r="Q20" s="26"/>
      <c r="R20" s="26"/>
      <c r="S20" s="26"/>
      <c r="T20" s="26"/>
      <c r="U20" s="26"/>
      <c r="V20" s="26"/>
    </row>
    <row r="21" spans="1:22" ht="15" customHeight="1" x14ac:dyDescent="0.25">
      <c r="A21" s="434" t="s">
        <v>146</v>
      </c>
      <c r="B21" s="435"/>
      <c r="C21" s="435"/>
      <c r="D21" s="58">
        <f>B9*0.2</f>
        <v>0</v>
      </c>
      <c r="E21" s="57">
        <f>IF(E11 &lt; 364200, D21, 0)</f>
        <v>0</v>
      </c>
      <c r="M21" s="10"/>
      <c r="O21" s="27" t="s">
        <v>153</v>
      </c>
      <c r="P21" s="26"/>
      <c r="Q21" s="26"/>
      <c r="R21" s="26"/>
      <c r="S21" s="26"/>
      <c r="T21" s="26"/>
      <c r="U21" s="26"/>
      <c r="V21" s="26"/>
    </row>
    <row r="22" spans="1:22" x14ac:dyDescent="0.25">
      <c r="A22" s="6"/>
      <c r="B22" s="6"/>
      <c r="C22" s="6"/>
      <c r="D22" s="6"/>
      <c r="E22" s="16"/>
      <c r="M22" s="10"/>
      <c r="O22" s="26"/>
      <c r="P22" s="26"/>
      <c r="Q22" s="26"/>
      <c r="R22" s="26"/>
      <c r="S22" s="26"/>
      <c r="T22" s="26"/>
      <c r="U22" s="26"/>
      <c r="V22" s="26"/>
    </row>
    <row r="23" spans="1:22" ht="15" customHeight="1" x14ac:dyDescent="0.25">
      <c r="A23" s="450" t="s">
        <v>156</v>
      </c>
      <c r="B23" s="451"/>
      <c r="C23" s="451"/>
      <c r="D23" s="452"/>
      <c r="E23" s="64" t="e">
        <f ca="1">K7-E19</f>
        <v>#N/A</v>
      </c>
      <c r="I23" s="3" t="s">
        <v>112</v>
      </c>
      <c r="M23" s="10"/>
      <c r="P23" s="27" t="s">
        <v>155</v>
      </c>
      <c r="T23" s="26"/>
      <c r="U23" s="26"/>
      <c r="V23" s="26"/>
    </row>
    <row r="24" spans="1:22" ht="15.75" x14ac:dyDescent="0.25">
      <c r="A24" s="12"/>
      <c r="B24" s="12"/>
      <c r="C24" s="12"/>
      <c r="D24" s="12"/>
      <c r="E24" s="17"/>
      <c r="M24" s="10"/>
      <c r="P24" s="27" t="s">
        <v>16</v>
      </c>
      <c r="T24" s="26"/>
      <c r="U24" s="26"/>
      <c r="V24" s="26"/>
    </row>
    <row r="25" spans="1:22" ht="15.75" x14ac:dyDescent="0.25">
      <c r="A25" s="434" t="s">
        <v>154</v>
      </c>
      <c r="B25" s="435"/>
      <c r="C25" s="35"/>
      <c r="D25" s="65">
        <f>(E7+E8+E6+E5)*0.035</f>
        <v>0</v>
      </c>
      <c r="E25" s="57">
        <f>IF(E17 &gt; 250000, D25, 0)</f>
        <v>0</v>
      </c>
      <c r="J25" s="51" t="s">
        <v>142</v>
      </c>
      <c r="K25" s="51" t="s">
        <v>143</v>
      </c>
      <c r="L25" s="51" t="s">
        <v>144</v>
      </c>
      <c r="P25" s="27" t="s">
        <v>157</v>
      </c>
      <c r="T25" s="26"/>
      <c r="U25" s="26"/>
      <c r="V25" s="26"/>
    </row>
    <row r="26" spans="1:22" ht="15.75" x14ac:dyDescent="0.25">
      <c r="A26" s="12"/>
      <c r="B26" s="12"/>
      <c r="C26" s="12"/>
      <c r="D26" s="12"/>
      <c r="E26" s="17"/>
      <c r="J26" s="8">
        <v>0</v>
      </c>
      <c r="K26" s="9">
        <v>0.1</v>
      </c>
      <c r="L26">
        <f ca="1">IFERROR(ROUND((MFJ[[#This Row],[From]]-OFFSET(MFJ[[#This Row],[From]],-1,0))*OFFSET(MFJ[[#This Row],[Cumulative]],-1,-1),2)+OFFSET(MFJ[[#This Row],[Cumulative]],-1,0),0)</f>
        <v>0</v>
      </c>
      <c r="O26" s="27" t="s">
        <v>16</v>
      </c>
      <c r="P26" s="26"/>
      <c r="Q26" s="26"/>
      <c r="R26" s="26"/>
      <c r="S26" s="26"/>
      <c r="T26" s="26"/>
      <c r="U26" s="26"/>
      <c r="V26" s="26"/>
    </row>
    <row r="27" spans="1:22" ht="15" customHeight="1" x14ac:dyDescent="0.25">
      <c r="A27" s="434" t="s">
        <v>179</v>
      </c>
      <c r="B27" s="435"/>
      <c r="C27" s="435"/>
      <c r="D27" s="449"/>
      <c r="E27" s="57">
        <f>C11</f>
        <v>0</v>
      </c>
      <c r="J27" s="8">
        <v>23200</v>
      </c>
      <c r="K27" s="9">
        <v>0.12</v>
      </c>
      <c r="L27" s="10">
        <f ca="1">IFERROR(ROUND((MFJ[[#This Row],[From]]-OFFSET(MFJ[[#This Row],[From]],-1,0))*OFFSET(MFJ[[#This Row],[Cumulative]],-1,-1),2)+OFFSET(MFJ[[#This Row],[Cumulative]],-1,0),0)</f>
        <v>2320</v>
      </c>
      <c r="O27" s="26"/>
      <c r="P27" s="27" t="s">
        <v>159</v>
      </c>
      <c r="Q27" s="26"/>
      <c r="R27" s="26"/>
      <c r="S27" s="26"/>
      <c r="T27" s="26"/>
      <c r="U27" s="26"/>
      <c r="V27" s="26"/>
    </row>
    <row r="28" spans="1:22" ht="15.75" x14ac:dyDescent="0.25">
      <c r="A28" s="12"/>
      <c r="B28" s="12"/>
      <c r="C28" s="12"/>
      <c r="D28" s="12"/>
      <c r="E28" s="13"/>
      <c r="J28" s="8">
        <v>94300</v>
      </c>
      <c r="K28" s="9">
        <v>0.22</v>
      </c>
      <c r="L28" s="10">
        <f ca="1">IFERROR(ROUND((MFJ[[#This Row],[From]]-OFFSET(MFJ[[#This Row],[From]],-1,0))*OFFSET(MFJ[[#This Row],[Cumulative]],-1,-1),2)+OFFSET(MFJ[[#This Row],[Cumulative]],-1,0),0)</f>
        <v>10852</v>
      </c>
      <c r="O28" s="26"/>
      <c r="Q28" s="27"/>
      <c r="R28" s="27"/>
      <c r="S28" s="26"/>
      <c r="T28" s="26"/>
      <c r="U28" s="26"/>
      <c r="V28" s="26"/>
    </row>
    <row r="29" spans="1:22" ht="15" customHeight="1" x14ac:dyDescent="0.25">
      <c r="A29" s="434" t="s">
        <v>160</v>
      </c>
      <c r="B29" s="435"/>
      <c r="C29" s="435"/>
      <c r="D29" s="449"/>
      <c r="E29" s="61">
        <v>0</v>
      </c>
      <c r="J29" s="8">
        <v>201050</v>
      </c>
      <c r="K29" s="9">
        <v>0.24</v>
      </c>
      <c r="L29" s="10">
        <f ca="1">IFERROR(ROUND((MFJ[[#This Row],[From]]-OFFSET(MFJ[[#This Row],[From]],-1,0))*OFFSET(MFJ[[#This Row],[Cumulative]],-1,-1),2)+OFFSET(MFJ[[#This Row],[Cumulative]],-1,0),0)</f>
        <v>34337</v>
      </c>
      <c r="M29" s="20"/>
      <c r="O29" s="430" t="s">
        <v>161</v>
      </c>
      <c r="P29" s="431"/>
      <c r="Q29" s="431"/>
      <c r="R29" s="431"/>
      <c r="S29" s="431"/>
      <c r="T29" s="431"/>
      <c r="U29" s="431"/>
      <c r="V29" s="26"/>
    </row>
    <row r="30" spans="1:22" ht="16.5" thickBot="1" x14ac:dyDescent="0.3">
      <c r="A30" s="12"/>
      <c r="B30" s="12"/>
      <c r="C30" s="12"/>
      <c r="D30" s="12"/>
      <c r="E30" s="12"/>
      <c r="J30" s="8">
        <v>383900</v>
      </c>
      <c r="K30" s="9">
        <v>0.32</v>
      </c>
      <c r="L30" s="10">
        <f ca="1">IFERROR(ROUND((MFJ[[#This Row],[From]]-OFFSET(MFJ[[#This Row],[From]],-1,0))*OFFSET(MFJ[[#This Row],[Cumulative]],-1,-1),2)+OFFSET(MFJ[[#This Row],[Cumulative]],-1,0),0)</f>
        <v>78221</v>
      </c>
      <c r="O30" s="26"/>
      <c r="P30" s="27" t="s">
        <v>16</v>
      </c>
      <c r="Q30" s="27"/>
      <c r="R30" s="27"/>
      <c r="S30" s="26"/>
      <c r="T30" s="26"/>
      <c r="U30" s="26"/>
      <c r="V30" s="26"/>
    </row>
    <row r="31" spans="1:22" ht="15" customHeight="1" thickTop="1" x14ac:dyDescent="0.25">
      <c r="A31" s="432" t="s">
        <v>162</v>
      </c>
      <c r="B31" s="433"/>
      <c r="C31" s="433"/>
      <c r="D31" s="24" t="e">
        <f ca="1">E23-E25-E27-E29</f>
        <v>#N/A</v>
      </c>
      <c r="E31" s="5" t="e">
        <f ca="1">IF(D31 &gt; 0, D31, 0)</f>
        <v>#N/A</v>
      </c>
      <c r="J31" s="8">
        <v>487450</v>
      </c>
      <c r="K31" s="9">
        <v>0.35</v>
      </c>
      <c r="L31" s="10">
        <f ca="1">IFERROR(ROUND((MFJ[[#This Row],[From]]-OFFSET(MFJ[[#This Row],[From]],-1,0))*OFFSET(MFJ[[#This Row],[Cumulative]],-1,-1),2)+OFFSET(MFJ[[#This Row],[Cumulative]],-1,0),0)</f>
        <v>111357</v>
      </c>
      <c r="M31" s="10"/>
      <c r="O31" s="26"/>
      <c r="Q31" s="27"/>
      <c r="R31" s="26"/>
      <c r="S31" s="26"/>
      <c r="T31" s="26"/>
      <c r="U31" s="26"/>
      <c r="V31" s="26"/>
    </row>
    <row r="32" spans="1:22" ht="15.75" thickBot="1" x14ac:dyDescent="0.3">
      <c r="J32" s="8">
        <v>731200</v>
      </c>
      <c r="K32" s="14">
        <v>0.37</v>
      </c>
      <c r="L32" s="10">
        <f ca="1">IFERROR(ROUND((MFJ[[#This Row],[From]]-OFFSET(MFJ[[#This Row],[From]],-1,0))*OFFSET(MFJ[[#This Row],[Cumulative]],-1,-1),2)+OFFSET(MFJ[[#This Row],[Cumulative]],-1,0),0)</f>
        <v>196669.5</v>
      </c>
      <c r="M32" s="10"/>
      <c r="O32" s="26" t="s">
        <v>163</v>
      </c>
      <c r="P32" s="26"/>
      <c r="Q32" s="26"/>
      <c r="R32" s="26"/>
      <c r="S32" s="26"/>
      <c r="T32" s="26"/>
      <c r="U32" s="26"/>
      <c r="V32" s="26"/>
    </row>
    <row r="33" spans="1:22" ht="15.75" thickTop="1" x14ac:dyDescent="0.25">
      <c r="A33" s="418" t="s">
        <v>164</v>
      </c>
      <c r="B33" s="419"/>
      <c r="C33" s="419"/>
      <c r="D33" s="420"/>
      <c r="E33" s="19" t="e">
        <f ca="1">E31*1.1</f>
        <v>#N/A</v>
      </c>
      <c r="M33" s="10"/>
      <c r="O33" s="26" t="s">
        <v>165</v>
      </c>
      <c r="V33" s="26"/>
    </row>
    <row r="34" spans="1:22" x14ac:dyDescent="0.25">
      <c r="I34" s="3" t="s">
        <v>166</v>
      </c>
      <c r="M34" s="10"/>
    </row>
    <row r="35" spans="1:22" x14ac:dyDescent="0.25">
      <c r="A35" s="62" t="s">
        <v>133</v>
      </c>
      <c r="B35" s="63" t="e">
        <f ca="1">K8</f>
        <v>#N/A</v>
      </c>
      <c r="C35" s="447" t="s">
        <v>167</v>
      </c>
      <c r="D35" s="448"/>
      <c r="E35" s="63" t="e">
        <f ca="1">E23/E11</f>
        <v>#N/A</v>
      </c>
      <c r="M35" s="10"/>
      <c r="P35" s="30"/>
      <c r="Q35" s="30"/>
      <c r="R35" s="30"/>
    </row>
    <row r="36" spans="1:22" x14ac:dyDescent="0.25">
      <c r="A36" s="25"/>
      <c r="B36" s="25"/>
      <c r="C36" s="25"/>
      <c r="D36" s="25"/>
      <c r="E36" s="25"/>
      <c r="J36" s="51" t="s">
        <v>142</v>
      </c>
      <c r="K36" s="51" t="s">
        <v>143</v>
      </c>
      <c r="L36" s="51" t="s">
        <v>144</v>
      </c>
      <c r="M36" s="10"/>
      <c r="P36" s="30"/>
      <c r="Q36" s="30"/>
      <c r="R36" s="30"/>
    </row>
    <row r="37" spans="1:22" x14ac:dyDescent="0.25">
      <c r="A37" s="25"/>
      <c r="B37" s="25"/>
      <c r="C37" s="25"/>
      <c r="D37" s="25"/>
      <c r="E37" s="25"/>
      <c r="J37" s="8">
        <v>0</v>
      </c>
      <c r="K37" s="9">
        <v>0.1</v>
      </c>
      <c r="L37">
        <f ca="1">IFERROR(ROUND((MFS[[#This Row],[From]]-OFFSET(MFS[[#This Row],[From]],-1,0))*OFFSET(MFS[[#This Row],[Cumulative]],-1,-1),2)+OFFSET(MFS[[#This Row],[Cumulative]],-1,0),0)</f>
        <v>0</v>
      </c>
      <c r="O37" s="30" t="s">
        <v>168</v>
      </c>
      <c r="P37" s="30"/>
      <c r="Q37" s="30"/>
    </row>
    <row r="38" spans="1:22" x14ac:dyDescent="0.25">
      <c r="A38" s="25"/>
      <c r="B38" s="25"/>
      <c r="C38" s="25"/>
      <c r="D38" s="25"/>
      <c r="E38" s="25"/>
      <c r="J38" s="8">
        <v>11600</v>
      </c>
      <c r="K38" s="9">
        <v>0.12</v>
      </c>
      <c r="L38" s="10">
        <f ca="1">IFERROR(ROUND((MFS[[#This Row],[From]]-OFFSET(MFS[[#This Row],[From]],-1,0))*OFFSET(MFS[[#This Row],[Cumulative]],-1,-1),2)+OFFSET(MFS[[#This Row],[Cumulative]],-1,0),0)</f>
        <v>1160</v>
      </c>
      <c r="O38" s="30" t="s">
        <v>169</v>
      </c>
      <c r="P38" s="30"/>
      <c r="Q38" s="30"/>
    </row>
    <row r="39" spans="1:22" x14ac:dyDescent="0.25">
      <c r="A39" s="25"/>
      <c r="B39" s="25"/>
      <c r="C39" s="25"/>
      <c r="D39" s="25"/>
      <c r="E39" s="25"/>
      <c r="J39" s="8">
        <v>47150</v>
      </c>
      <c r="K39" s="9">
        <v>0.22</v>
      </c>
      <c r="L39" s="10">
        <f ca="1">IFERROR(ROUND((MFS[[#This Row],[From]]-OFFSET(MFS[[#This Row],[From]],-1,0))*OFFSET(MFS[[#This Row],[Cumulative]],-1,-1),2)+OFFSET(MFS[[#This Row],[Cumulative]],-1,0),0)</f>
        <v>5426</v>
      </c>
      <c r="O39" s="30" t="s">
        <v>170</v>
      </c>
      <c r="P39" s="30"/>
      <c r="Q39" s="30"/>
    </row>
    <row r="40" spans="1:22" x14ac:dyDescent="0.25">
      <c r="A40" s="25"/>
      <c r="B40" s="25"/>
      <c r="C40" s="25"/>
      <c r="D40" s="25"/>
      <c r="E40" s="25"/>
      <c r="J40" s="8">
        <v>100525</v>
      </c>
      <c r="K40" s="9">
        <v>0.24</v>
      </c>
      <c r="L40" s="10">
        <f ca="1">IFERROR(ROUND((MFS[[#This Row],[From]]-OFFSET(MFS[[#This Row],[From]],-1,0))*OFFSET(MFS[[#This Row],[Cumulative]],-1,-1),2)+OFFSET(MFS[[#This Row],[Cumulative]],-1,0),0)</f>
        <v>17168.5</v>
      </c>
      <c r="M40" s="20"/>
      <c r="O40" s="30" t="s">
        <v>171</v>
      </c>
    </row>
    <row r="41" spans="1:22" x14ac:dyDescent="0.25">
      <c r="A41" s="25"/>
      <c r="B41" s="25"/>
      <c r="C41" s="25"/>
      <c r="D41" s="25"/>
      <c r="E41" s="25"/>
      <c r="J41" s="8">
        <v>191950</v>
      </c>
      <c r="K41" s="9">
        <v>0.32</v>
      </c>
      <c r="L41" s="10">
        <f ca="1">IFERROR(ROUND((MFS[[#This Row],[From]]-OFFSET(MFS[[#This Row],[From]],-1,0))*OFFSET(MFS[[#This Row],[Cumulative]],-1,-1),2)+OFFSET(MFS[[#This Row],[Cumulative]],-1,0),0)</f>
        <v>39110.5</v>
      </c>
      <c r="O41" s="30" t="s">
        <v>172</v>
      </c>
    </row>
    <row r="42" spans="1:22" x14ac:dyDescent="0.25">
      <c r="A42" s="25"/>
      <c r="B42" s="25"/>
      <c r="C42" s="25"/>
      <c r="D42" s="25"/>
      <c r="E42" s="25"/>
      <c r="J42" s="8">
        <v>243725</v>
      </c>
      <c r="K42" s="9">
        <v>0.35</v>
      </c>
      <c r="L42" s="10">
        <f ca="1">IFERROR(ROUND((MFS[[#This Row],[From]]-OFFSET(MFS[[#This Row],[From]],-1,0))*OFFSET(MFS[[#This Row],[Cumulative]],-1,-1),2)+OFFSET(MFS[[#This Row],[Cumulative]],-1,0),0)</f>
        <v>55678.5</v>
      </c>
      <c r="M42" s="10"/>
    </row>
    <row r="43" spans="1:22" x14ac:dyDescent="0.25">
      <c r="A43" s="25"/>
      <c r="B43" s="25"/>
      <c r="C43" s="25"/>
      <c r="D43" s="25"/>
      <c r="E43" s="25"/>
      <c r="J43" s="8">
        <v>365600</v>
      </c>
      <c r="K43" s="14">
        <v>0.37</v>
      </c>
      <c r="L43" s="10">
        <f ca="1">IFERROR(ROUND((MFS[[#This Row],[From]]-OFFSET(MFS[[#This Row],[From]],-1,0))*OFFSET(MFS[[#This Row],[Cumulative]],-1,-1),2)+OFFSET(MFS[[#This Row],[Cumulative]],-1,0),0)</f>
        <v>98334.75</v>
      </c>
      <c r="M43" s="10"/>
    </row>
    <row r="44" spans="1:22" x14ac:dyDescent="0.25">
      <c r="A44" s="25"/>
      <c r="B44" s="25"/>
      <c r="C44" s="25"/>
      <c r="D44" s="25"/>
      <c r="E44" s="25"/>
      <c r="M44" s="10"/>
    </row>
    <row r="45" spans="1:22" x14ac:dyDescent="0.25">
      <c r="A45" s="25"/>
      <c r="B45" s="25"/>
      <c r="C45" s="25"/>
      <c r="D45" s="25"/>
      <c r="E45" s="25"/>
      <c r="I45" s="3" t="s">
        <v>128</v>
      </c>
      <c r="M45" s="10"/>
    </row>
    <row r="46" spans="1:22" x14ac:dyDescent="0.25">
      <c r="M46" s="10"/>
    </row>
    <row r="47" spans="1:22" x14ac:dyDescent="0.25">
      <c r="J47" s="51" t="s">
        <v>142</v>
      </c>
      <c r="K47" s="51" t="s">
        <v>143</v>
      </c>
      <c r="L47" s="51" t="s">
        <v>144</v>
      </c>
      <c r="M47" s="10"/>
    </row>
    <row r="48" spans="1:22" x14ac:dyDescent="0.25">
      <c r="J48" s="8">
        <v>0</v>
      </c>
      <c r="K48" s="9">
        <v>0.1</v>
      </c>
      <c r="L48">
        <f ca="1">IFERROR(ROUND((HH[[#This Row],[From]]-OFFSET(HH[[#This Row],[From]],-1,0))*OFFSET(HH[[#This Row],[Cumulative]],-1,-1),2)+OFFSET(HH[[#This Row],[Cumulative]],-1,0),0)</f>
        <v>0</v>
      </c>
    </row>
    <row r="49" spans="10:13" x14ac:dyDescent="0.25">
      <c r="J49" s="8">
        <v>16550</v>
      </c>
      <c r="K49" s="9">
        <v>0.12</v>
      </c>
      <c r="L49" s="10">
        <f ca="1">IFERROR(ROUND((HH[[#This Row],[From]]-OFFSET(HH[[#This Row],[From]],-1,0))*OFFSET(HH[[#This Row],[Cumulative]],-1,-1),2)+OFFSET(HH[[#This Row],[Cumulative]],-1,0),0)</f>
        <v>1655</v>
      </c>
    </row>
    <row r="50" spans="10:13" x14ac:dyDescent="0.25">
      <c r="J50" s="8">
        <v>63100</v>
      </c>
      <c r="K50" s="9">
        <v>0.22</v>
      </c>
      <c r="L50" s="10">
        <f ca="1">IFERROR(ROUND((HH[[#This Row],[From]]-OFFSET(HH[[#This Row],[From]],-1,0))*OFFSET(HH[[#This Row],[Cumulative]],-1,-1),2)+OFFSET(HH[[#This Row],[Cumulative]],-1,0),0)</f>
        <v>7241</v>
      </c>
    </row>
    <row r="51" spans="10:13" x14ac:dyDescent="0.25">
      <c r="J51" s="8">
        <v>100500</v>
      </c>
      <c r="K51" s="9">
        <v>0.24</v>
      </c>
      <c r="L51" s="10">
        <f ca="1">IFERROR(ROUND((HH[[#This Row],[From]]-OFFSET(HH[[#This Row],[From]],-1,0))*OFFSET(HH[[#This Row],[Cumulative]],-1,-1),2)+OFFSET(HH[[#This Row],[Cumulative]],-1,0),0)</f>
        <v>15469</v>
      </c>
      <c r="M51" s="20"/>
    </row>
    <row r="52" spans="10:13" x14ac:dyDescent="0.25">
      <c r="J52" s="8">
        <v>191950</v>
      </c>
      <c r="K52" s="9">
        <v>0.32</v>
      </c>
      <c r="L52" s="10">
        <f ca="1">IFERROR(ROUND((HH[[#This Row],[From]]-OFFSET(HH[[#This Row],[From]],-1,0))*OFFSET(HH[[#This Row],[Cumulative]],-1,-1),2)+OFFSET(HH[[#This Row],[Cumulative]],-1,0),0)</f>
        <v>37417</v>
      </c>
    </row>
    <row r="53" spans="10:13" x14ac:dyDescent="0.25">
      <c r="J53" s="8">
        <v>243700</v>
      </c>
      <c r="K53" s="9">
        <v>0.35</v>
      </c>
      <c r="L53" s="10">
        <f ca="1">IFERROR(ROUND((HH[[#This Row],[From]]-OFFSET(HH[[#This Row],[From]],-1,0))*OFFSET(HH[[#This Row],[Cumulative]],-1,-1),2)+OFFSET(HH[[#This Row],[Cumulative]],-1,0),0)</f>
        <v>53977</v>
      </c>
      <c r="M53" s="10"/>
    </row>
    <row r="54" spans="10:13" x14ac:dyDescent="0.25">
      <c r="J54" s="8">
        <v>609350</v>
      </c>
      <c r="K54" s="14">
        <v>0.37</v>
      </c>
      <c r="L54" s="10">
        <f ca="1">IFERROR(ROUND((HH[[#This Row],[From]]-OFFSET(HH[[#This Row],[From]],-1,0))*OFFSET(HH[[#This Row],[Cumulative]],-1,-1),2)+OFFSET(HH[[#This Row],[Cumulative]],-1,0),0)</f>
        <v>181954.5</v>
      </c>
      <c r="M54" s="10"/>
    </row>
    <row r="55" spans="10:13" x14ac:dyDescent="0.25">
      <c r="K55" s="8"/>
      <c r="L55" s="9"/>
      <c r="M55" s="10"/>
    </row>
    <row r="56" spans="10:13" x14ac:dyDescent="0.25">
      <c r="K56" s="8"/>
      <c r="L56" s="9"/>
      <c r="M56" s="10"/>
    </row>
    <row r="57" spans="10:13" x14ac:dyDescent="0.25">
      <c r="K57" s="8"/>
      <c r="L57" s="9"/>
      <c r="M57" s="10"/>
    </row>
    <row r="58" spans="10:13" x14ac:dyDescent="0.25">
      <c r="K58" s="8"/>
      <c r="L58" s="14"/>
      <c r="M58" s="10"/>
    </row>
    <row r="60" spans="10:13" x14ac:dyDescent="0.25">
      <c r="J60" t="s">
        <v>139</v>
      </c>
      <c r="K60">
        <v>14600</v>
      </c>
    </row>
    <row r="61" spans="10:13" x14ac:dyDescent="0.25">
      <c r="J61" t="s">
        <v>112</v>
      </c>
      <c r="K61">
        <v>29200</v>
      </c>
    </row>
    <row r="62" spans="10:13" x14ac:dyDescent="0.25">
      <c r="J62" t="s">
        <v>166</v>
      </c>
      <c r="K62">
        <v>14600</v>
      </c>
    </row>
    <row r="63" spans="10:13" x14ac:dyDescent="0.25">
      <c r="J63" t="s">
        <v>173</v>
      </c>
      <c r="K63">
        <v>21900</v>
      </c>
    </row>
  </sheetData>
  <mergeCells count="21">
    <mergeCell ref="C35:D35"/>
    <mergeCell ref="A21:C21"/>
    <mergeCell ref="C1:D1"/>
    <mergeCell ref="A1:B1"/>
    <mergeCell ref="O1:W1"/>
    <mergeCell ref="O3:V3"/>
    <mergeCell ref="O5:V5"/>
    <mergeCell ref="P11:R11"/>
    <mergeCell ref="P13:R13"/>
    <mergeCell ref="A15:C15"/>
    <mergeCell ref="P17:R17"/>
    <mergeCell ref="A13:D13"/>
    <mergeCell ref="A17:D17"/>
    <mergeCell ref="A23:D23"/>
    <mergeCell ref="A27:D27"/>
    <mergeCell ref="A19:B19"/>
    <mergeCell ref="A33:D33"/>
    <mergeCell ref="A31:C31"/>
    <mergeCell ref="O29:U29"/>
    <mergeCell ref="A25:B25"/>
    <mergeCell ref="A29:D29"/>
  </mergeCells>
  <dataValidations count="2">
    <dataValidation type="list" allowBlank="1" showInputMessage="1" showErrorMessage="1" sqref="K6" xr:uid="{659458F2-FE6D-4B43-9821-BCF7498411BA}">
      <formula1>"Single, MFJ, MFS, HH"</formula1>
    </dataValidation>
    <dataValidation type="list" allowBlank="1" showInputMessage="1" showErrorMessage="1" prompt="Single: Single_x000a_MFJ: Married Filing Jointly_x000a_MFS: Married Filing Separately_x000a_HH: Head of Household" sqref="E1" xr:uid="{AE8998AA-2CDD-4920-A841-A2331BA5A1EF}">
      <formula1>"Single, MFJ, MFS, HH"</formula1>
    </dataValidation>
  </dataValidations>
  <hyperlinks>
    <hyperlink ref="O3" r:id="rId1" display="https://directpay.irs.gov/directpay/payment" xr:uid="{1E8EE6FF-629E-4DBD-BE81-2A8817265996}"/>
  </hyperlinks>
  <pageMargins left="0.25" right="0.25" top="0.75" bottom="0.75" header="0.3" footer="0.3"/>
  <pageSetup orientation="landscape" r:id="rId2"/>
  <drawing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Tax Questionnaire</vt:lpstr>
      <vt:lpstr>2024 Tax Estimator</vt:lpstr>
      <vt:lpstr>2023 Tax Estimator</vt:lpstr>
      <vt:lpstr>2024 Tax Year Calculator</vt:lpstr>
      <vt:lpstr>'2023 Tax Estimator'!Print_Area</vt:lpstr>
      <vt:lpstr>'2024 Tax Estimator'!Print_Area</vt:lpstr>
      <vt:lpstr>'Tax Questionnaire'!Print_Area</vt:lpstr>
      <vt:lpstr>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Pramod Zacharias</dc:creator>
  <cp:keywords/>
  <dc:description/>
  <cp:lastModifiedBy>Pramod Zacharias</cp:lastModifiedBy>
  <cp:revision/>
  <cp:lastPrinted>2025-01-07T14:03:36Z</cp:lastPrinted>
  <dcterms:created xsi:type="dcterms:W3CDTF">2023-12-11T19:33:42Z</dcterms:created>
  <dcterms:modified xsi:type="dcterms:W3CDTF">2025-01-07T14:03:49Z</dcterms:modified>
  <cp:category/>
  <cp:contentStatus/>
</cp:coreProperties>
</file>